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735" windowWidth="23415" windowHeight="9735"/>
  </bookViews>
  <sheets>
    <sheet name="2011" sheetId="1" r:id="rId1"/>
    <sheet name="Departement" sheetId="2" r:id="rId2"/>
    <sheet name="Fosses" sheetId="3" r:id="rId3"/>
    <sheet name="jeune" sheetId="4" r:id="rId4"/>
  </sheets>
  <definedNames>
    <definedName name="_xlnm.Print_Area" localSheetId="0">'2011'!$A$1:$H$61</definedName>
    <definedName name="_xlnm.Print_Area" localSheetId="1">Departement!$A$1:$G$49</definedName>
  </definedNames>
  <calcPr calcId="145621"/>
</workbook>
</file>

<file path=xl/calcChain.xml><?xml version="1.0" encoding="utf-8"?>
<calcChain xmlns="http://schemas.openxmlformats.org/spreadsheetml/2006/main">
  <c r="I9" i="2" l="1"/>
  <c r="E31" i="1"/>
  <c r="E44" i="1"/>
  <c r="E48" i="1"/>
  <c r="G44" i="2"/>
  <c r="G43" i="2"/>
  <c r="E44" i="2"/>
  <c r="E43" i="2"/>
  <c r="C44" i="2"/>
  <c r="C43" i="2"/>
  <c r="E21" i="2"/>
  <c r="D21" i="2"/>
  <c r="G21" i="2"/>
  <c r="C21" i="2"/>
  <c r="E76" i="3" l="1"/>
  <c r="E25" i="3"/>
  <c r="C42" i="3"/>
  <c r="E24" i="1" l="1"/>
  <c r="H59" i="1"/>
  <c r="H57" i="1"/>
  <c r="H22" i="1"/>
  <c r="G57" i="1"/>
  <c r="G56" i="1"/>
  <c r="H24" i="1" l="1"/>
  <c r="G22" i="2"/>
  <c r="E77" i="3"/>
  <c r="G48" i="1"/>
  <c r="D20" i="1"/>
  <c r="D14" i="2" s="1"/>
  <c r="D19" i="1"/>
  <c r="D11" i="1"/>
  <c r="C88" i="3"/>
  <c r="C84" i="3"/>
  <c r="C73" i="3"/>
  <c r="C72" i="3"/>
  <c r="C69" i="3"/>
  <c r="C68" i="3"/>
  <c r="E66" i="3"/>
  <c r="E63" i="3"/>
  <c r="C63" i="3"/>
  <c r="C62" i="3"/>
  <c r="C57" i="3"/>
  <c r="C56" i="3"/>
  <c r="C54" i="3"/>
  <c r="C53" i="3"/>
  <c r="C38" i="3"/>
  <c r="E31" i="3"/>
  <c r="C27" i="3"/>
  <c r="C26" i="3"/>
  <c r="C23" i="3"/>
  <c r="C22" i="3"/>
  <c r="E20" i="3"/>
  <c r="E18" i="3"/>
  <c r="E17" i="3"/>
  <c r="C17" i="3"/>
  <c r="C16" i="3"/>
  <c r="C11" i="3"/>
  <c r="C10" i="3"/>
  <c r="G42" i="2"/>
  <c r="D42" i="2"/>
  <c r="G41" i="2"/>
  <c r="E41" i="2"/>
  <c r="D41" i="2"/>
  <c r="G39" i="2"/>
  <c r="E39" i="2"/>
  <c r="D39" i="2"/>
  <c r="G38" i="2"/>
  <c r="D38" i="2"/>
  <c r="G33" i="2"/>
  <c r="E33" i="2"/>
  <c r="D33" i="2"/>
  <c r="G31" i="2"/>
  <c r="E31" i="2"/>
  <c r="D31" i="2"/>
  <c r="G30" i="2"/>
  <c r="E30" i="2"/>
  <c r="D30" i="2"/>
  <c r="G29" i="2"/>
  <c r="E29" i="2"/>
  <c r="D29" i="2"/>
  <c r="E20" i="2"/>
  <c r="E23" i="2" s="1"/>
  <c r="G16" i="2"/>
  <c r="E16" i="2"/>
  <c r="D16" i="2"/>
  <c r="E14" i="2"/>
  <c r="E9" i="2"/>
  <c r="E11" i="2" s="1"/>
  <c r="G6" i="2"/>
  <c r="D6" i="2"/>
  <c r="C25" i="4"/>
  <c r="G23" i="4"/>
  <c r="G25" i="4" s="1"/>
  <c r="F22" i="4"/>
  <c r="F21" i="4"/>
  <c r="C18" i="4"/>
  <c r="C27" i="4" s="1"/>
  <c r="G16" i="4"/>
  <c r="G18" i="4" s="1"/>
  <c r="G27" i="4" s="1"/>
  <c r="D16" i="4"/>
  <c r="D23" i="4" s="1"/>
  <c r="F15" i="4"/>
  <c r="D14" i="4"/>
  <c r="E17" i="4" s="1"/>
  <c r="E18" i="4" s="1"/>
  <c r="F13" i="4"/>
  <c r="E13" i="4"/>
  <c r="F12" i="4"/>
  <c r="F11" i="4"/>
  <c r="G38" i="3"/>
  <c r="G37" i="2"/>
  <c r="E37" i="2"/>
  <c r="D37" i="2"/>
  <c r="F36" i="2"/>
  <c r="F35" i="2"/>
  <c r="F32" i="2"/>
  <c r="F28" i="2"/>
  <c r="F27" i="2"/>
  <c r="G23" i="2"/>
  <c r="G24" i="2" s="1"/>
  <c r="D23" i="2"/>
  <c r="F22" i="2"/>
  <c r="F19" i="2"/>
  <c r="F18" i="2"/>
  <c r="F15" i="2"/>
  <c r="F13" i="2"/>
  <c r="F12" i="2"/>
  <c r="D59" i="1"/>
  <c r="P54" i="1"/>
  <c r="G53" i="1"/>
  <c r="G52" i="1"/>
  <c r="F55" i="1"/>
  <c r="G50" i="1"/>
  <c r="P48" i="1"/>
  <c r="G47" i="1"/>
  <c r="G46" i="1"/>
  <c r="G45" i="1"/>
  <c r="G43" i="1"/>
  <c r="G42" i="1"/>
  <c r="G41" i="1"/>
  <c r="G40" i="1"/>
  <c r="F39" i="1"/>
  <c r="G38" i="1"/>
  <c r="G37" i="1"/>
  <c r="G36" i="1"/>
  <c r="F35" i="1"/>
  <c r="G34" i="1"/>
  <c r="G33" i="1"/>
  <c r="F32" i="1"/>
  <c r="P31" i="1"/>
  <c r="G31" i="1"/>
  <c r="G30" i="1"/>
  <c r="G29" i="1"/>
  <c r="G28" i="1"/>
  <c r="G27" i="1"/>
  <c r="G23" i="1"/>
  <c r="P20" i="1"/>
  <c r="H20" i="1"/>
  <c r="G19" i="1"/>
  <c r="G18" i="1"/>
  <c r="G17" i="1"/>
  <c r="G16" i="1"/>
  <c r="F15" i="1"/>
  <c r="G14" i="1"/>
  <c r="G13" i="1"/>
  <c r="G12" i="1"/>
  <c r="H11" i="1"/>
  <c r="D24" i="1"/>
  <c r="E46" i="3" l="1"/>
  <c r="E47" i="3" s="1"/>
  <c r="N19" i="1" s="1"/>
  <c r="G45" i="2"/>
  <c r="F20" i="2"/>
  <c r="F31" i="2"/>
  <c r="F41" i="2"/>
  <c r="F30" i="2"/>
  <c r="D40" i="2"/>
  <c r="E17" i="2"/>
  <c r="E24" i="2" s="1"/>
  <c r="E25" i="2" s="1"/>
  <c r="F33" i="2"/>
  <c r="G40" i="2"/>
  <c r="G34" i="2"/>
  <c r="F39" i="2"/>
  <c r="C92" i="3"/>
  <c r="C94" i="3" s="1"/>
  <c r="D45" i="2"/>
  <c r="D34" i="2"/>
  <c r="F16" i="2"/>
  <c r="C7" i="3"/>
  <c r="E38" i="2"/>
  <c r="E40" i="2" s="1"/>
  <c r="E34" i="2"/>
  <c r="F29" i="2"/>
  <c r="D61" i="1"/>
  <c r="G61" i="1" s="1"/>
  <c r="F14" i="2"/>
  <c r="D17" i="2"/>
  <c r="G55" i="1"/>
  <c r="C8" i="3"/>
  <c r="F23" i="4"/>
  <c r="E24" i="4"/>
  <c r="E25" i="4" s="1"/>
  <c r="F25" i="4" s="1"/>
  <c r="F18" i="4"/>
  <c r="J5" i="1"/>
  <c r="G24" i="1"/>
  <c r="F49" i="1"/>
  <c r="G49" i="1" s="1"/>
  <c r="G51" i="1"/>
  <c r="G54" i="1"/>
  <c r="F16" i="4"/>
  <c r="F14" i="4"/>
  <c r="D9" i="2"/>
  <c r="E42" i="2"/>
  <c r="P15" i="1"/>
  <c r="G15" i="1" s="1"/>
  <c r="G11" i="1"/>
  <c r="H19" i="1"/>
  <c r="G44" i="1"/>
  <c r="G9" i="2"/>
  <c r="G11" i="2" s="1"/>
  <c r="G46" i="2" l="1"/>
  <c r="E46" i="2"/>
  <c r="C46" i="3"/>
  <c r="C48" i="3" s="1"/>
  <c r="K46" i="3"/>
  <c r="F59" i="1"/>
  <c r="F61" i="1" s="1"/>
  <c r="G92" i="3"/>
  <c r="D46" i="2"/>
  <c r="D65" i="1" s="1"/>
  <c r="D66" i="1" s="1"/>
  <c r="D62" i="1"/>
  <c r="F38" i="2"/>
  <c r="G14" i="2"/>
  <c r="G17" i="2" s="1"/>
  <c r="E64" i="3"/>
  <c r="E92" i="3" s="1"/>
  <c r="E93" i="3" s="1"/>
  <c r="N20" i="1" s="1"/>
  <c r="H61" i="1"/>
  <c r="H62" i="1" s="1"/>
  <c r="F42" i="2"/>
  <c r="E45" i="2"/>
  <c r="E48" i="2" s="1"/>
  <c r="D11" i="2"/>
  <c r="D24" i="2" s="1"/>
  <c r="F9" i="2"/>
  <c r="E27" i="4"/>
  <c r="F27" i="4" s="1"/>
  <c r="G46" i="3" l="1"/>
  <c r="I92" i="3"/>
  <c r="E49" i="2"/>
  <c r="G8" i="2"/>
  <c r="L64" i="1"/>
  <c r="I46" i="3"/>
  <c r="G59" i="1"/>
  <c r="D48" i="2"/>
  <c r="D49" i="2" s="1"/>
  <c r="F24" i="2"/>
  <c r="G48" i="2"/>
  <c r="G49" i="2" s="1"/>
  <c r="G25" i="2" l="1"/>
  <c r="I10" i="2"/>
  <c r="F65" i="1"/>
  <c r="F62" i="1"/>
  <c r="L62" i="1"/>
  <c r="K62" i="1"/>
  <c r="Q60" i="1"/>
</calcChain>
</file>

<file path=xl/sharedStrings.xml><?xml version="1.0" encoding="utf-8"?>
<sst xmlns="http://schemas.openxmlformats.org/spreadsheetml/2006/main" count="287" uniqueCount="165">
  <si>
    <t xml:space="preserve">Budget </t>
  </si>
  <si>
    <t xml:space="preserve">Totaux </t>
  </si>
  <si>
    <t>+ / -</t>
  </si>
  <si>
    <t>Prévu</t>
  </si>
  <si>
    <t xml:space="preserve">Réalisé </t>
  </si>
  <si>
    <t>Poste</t>
  </si>
  <si>
    <t>Catégorie</t>
  </si>
  <si>
    <t>RECETTES</t>
  </si>
  <si>
    <t>Adhésion</t>
  </si>
  <si>
    <t>Normal</t>
  </si>
  <si>
    <t>x</t>
  </si>
  <si>
    <t>Droit d'entrée</t>
  </si>
  <si>
    <t>Jeunes</t>
  </si>
  <si>
    <t>Réduit</t>
  </si>
  <si>
    <t>Subvention</t>
  </si>
  <si>
    <t>Fosses</t>
  </si>
  <si>
    <t>Marly</t>
  </si>
  <si>
    <t>Département</t>
  </si>
  <si>
    <t>Equipement</t>
  </si>
  <si>
    <t>Travaux</t>
  </si>
  <si>
    <t>Recettes diverses</t>
  </si>
  <si>
    <t>DEPENSES</t>
  </si>
  <si>
    <t>Administration:</t>
  </si>
  <si>
    <t>Assurances</t>
  </si>
  <si>
    <t>16</t>
  </si>
  <si>
    <t>62</t>
  </si>
  <si>
    <t>Secrétariat</t>
  </si>
  <si>
    <t>10</t>
  </si>
  <si>
    <t>56</t>
  </si>
  <si>
    <t>Frais postaux</t>
  </si>
  <si>
    <t>27</t>
  </si>
  <si>
    <t>73</t>
  </si>
  <si>
    <t>Frais Déplacement</t>
  </si>
  <si>
    <t>72</t>
  </si>
  <si>
    <t>Internet</t>
  </si>
  <si>
    <t>23</t>
  </si>
  <si>
    <t>69</t>
  </si>
  <si>
    <t xml:space="preserve"> Exposition:</t>
  </si>
  <si>
    <t>Forums, Carnaval,…..</t>
  </si>
  <si>
    <t>6</t>
  </si>
  <si>
    <t>Matériel</t>
  </si>
  <si>
    <t xml:space="preserve">Concours  </t>
  </si>
  <si>
    <t>Club</t>
  </si>
  <si>
    <t>11</t>
  </si>
  <si>
    <t>57</t>
  </si>
  <si>
    <t>Participation</t>
  </si>
  <si>
    <t>Divers</t>
  </si>
  <si>
    <t xml:space="preserve"> Fonctionnement:</t>
  </si>
  <si>
    <t>Abonnement</t>
  </si>
  <si>
    <t>17</t>
  </si>
  <si>
    <t>63</t>
  </si>
  <si>
    <t>Reportage</t>
  </si>
  <si>
    <t xml:space="preserve">Laboratoire </t>
  </si>
  <si>
    <t>Fédérations</t>
  </si>
  <si>
    <t>38</t>
  </si>
  <si>
    <t>84</t>
  </si>
  <si>
    <t>Numérique</t>
  </si>
  <si>
    <t>Studio</t>
  </si>
  <si>
    <t>Formation jeunes</t>
  </si>
  <si>
    <t>Formation adultes</t>
  </si>
  <si>
    <t>Autres activités</t>
  </si>
  <si>
    <t>Matériel:</t>
  </si>
  <si>
    <t>54</t>
  </si>
  <si>
    <t>42</t>
  </si>
  <si>
    <t>8-42</t>
  </si>
  <si>
    <t>TOTAL</t>
  </si>
  <si>
    <t>RESULTAT FINANCIER 2011</t>
  </si>
  <si>
    <t>Budget  prévu</t>
  </si>
  <si>
    <t xml:space="preserve">En caisse </t>
  </si>
  <si>
    <t>Ressources propres</t>
  </si>
  <si>
    <t>Adhésion / Cotisation</t>
  </si>
  <si>
    <t>Recette des manifestation</t>
  </si>
  <si>
    <t>Etat</t>
  </si>
  <si>
    <t>Région</t>
  </si>
  <si>
    <t>Structure Intercommunal</t>
  </si>
  <si>
    <t>Communes</t>
  </si>
  <si>
    <t>Partenariat privée</t>
  </si>
  <si>
    <t>Dons et mécénat</t>
  </si>
  <si>
    <t>Produit financier</t>
  </si>
  <si>
    <t>Autres</t>
  </si>
  <si>
    <t>Frais de fonctionnement</t>
  </si>
  <si>
    <t>Loyer, charge, locative</t>
  </si>
  <si>
    <t>Chauffage; électricité,eau</t>
  </si>
  <si>
    <t>Fourniture</t>
  </si>
  <si>
    <t>Documentation, abonnement</t>
  </si>
  <si>
    <t>Transport et déplacement</t>
  </si>
  <si>
    <t xml:space="preserve">Frais de Représentation </t>
  </si>
  <si>
    <t>Frais de personnel</t>
  </si>
  <si>
    <t>Salaire brute</t>
  </si>
  <si>
    <t>Charges sociale</t>
  </si>
  <si>
    <t>Frais d'animation</t>
  </si>
  <si>
    <t>Animation régulière</t>
  </si>
  <si>
    <t>Fête, spectacle, manifestation</t>
  </si>
  <si>
    <t>Dépense diverses</t>
  </si>
  <si>
    <t>Frais financier</t>
  </si>
  <si>
    <t>Charges</t>
  </si>
  <si>
    <t>Prestation et vente</t>
  </si>
  <si>
    <t>Achat</t>
  </si>
  <si>
    <t>Manifestation</t>
  </si>
  <si>
    <t>Matériels à usage  collectif</t>
  </si>
  <si>
    <t>Ventes d'objets</t>
  </si>
  <si>
    <t>Autes Matériels</t>
  </si>
  <si>
    <t>Manifestation non sportives</t>
  </si>
  <si>
    <t xml:space="preserve">Inscription aux stages </t>
  </si>
  <si>
    <t>Autres Achats</t>
  </si>
  <si>
    <t>et activités de l'association</t>
  </si>
  <si>
    <t>Prestation de service</t>
  </si>
  <si>
    <t>Services extérieurs</t>
  </si>
  <si>
    <t>Location</t>
  </si>
  <si>
    <t>FNDS</t>
  </si>
  <si>
    <t>Entretien et réparation</t>
  </si>
  <si>
    <t>Conseil général</t>
  </si>
  <si>
    <t>Documentation</t>
  </si>
  <si>
    <t xml:space="preserve">   Fonctionnement</t>
  </si>
  <si>
    <t>Frais de formation</t>
  </si>
  <si>
    <t xml:space="preserve">   Matériels</t>
  </si>
  <si>
    <t>Contrôle médicale</t>
  </si>
  <si>
    <t xml:space="preserve">   Manifestation</t>
  </si>
  <si>
    <t>Autres services extérieurs</t>
  </si>
  <si>
    <t>Syndicat de communes</t>
  </si>
  <si>
    <t>Personnels extérieurs</t>
  </si>
  <si>
    <t>Autres subvention</t>
  </si>
  <si>
    <t>Publicité, publication</t>
  </si>
  <si>
    <t>Aides fédérales</t>
  </si>
  <si>
    <t>Relation publique</t>
  </si>
  <si>
    <t>Sponsoring</t>
  </si>
  <si>
    <t>Dons</t>
  </si>
  <si>
    <t>Déplacement</t>
  </si>
  <si>
    <t>P.T.T.</t>
  </si>
  <si>
    <t>Impots et taxes</t>
  </si>
  <si>
    <t>Produit de gestion courante</t>
  </si>
  <si>
    <t>Cotisation Adhésion</t>
  </si>
  <si>
    <t>Charges du personnel</t>
  </si>
  <si>
    <t>Rénumération</t>
  </si>
  <si>
    <t>Charges sociales</t>
  </si>
  <si>
    <t>Charges patronales</t>
  </si>
  <si>
    <t>Indemnités et avantages divers</t>
  </si>
  <si>
    <t>Autres charge de gestion courante</t>
  </si>
  <si>
    <t xml:space="preserve">Côtisation fédérale et </t>
  </si>
  <si>
    <t>reversement des licences</t>
  </si>
  <si>
    <t>Charges financières</t>
  </si>
  <si>
    <t>Charges exeptionnelles</t>
  </si>
  <si>
    <t xml:space="preserve">Dotation des amortissements </t>
  </si>
  <si>
    <t>Et aux provision</t>
  </si>
  <si>
    <t>Excédent</t>
  </si>
  <si>
    <t>Déficit</t>
  </si>
  <si>
    <t>Total</t>
  </si>
  <si>
    <t>BUDGET 2012</t>
  </si>
  <si>
    <t>PROJET JEUNES</t>
  </si>
  <si>
    <t>Prévu 01/01/11 -  31/12/11</t>
  </si>
  <si>
    <t>Réalisé</t>
  </si>
  <si>
    <t>Participation Stage</t>
  </si>
  <si>
    <t xml:space="preserve"> </t>
  </si>
  <si>
    <t>Bénévolat</t>
  </si>
  <si>
    <t>Photographe prof.</t>
  </si>
  <si>
    <t>Etat BUDGETAIRE 2012 - BUDGET 2013</t>
  </si>
  <si>
    <t>01/01/12 -  31/12/12</t>
  </si>
  <si>
    <t>Personnel Bénévole</t>
  </si>
  <si>
    <t xml:space="preserve">Retour Provision </t>
  </si>
  <si>
    <t xml:space="preserve">Provision Achats A+1 Jeunesse </t>
  </si>
  <si>
    <t>Provision</t>
  </si>
  <si>
    <t>Compta</t>
  </si>
  <si>
    <t>Budget</t>
  </si>
  <si>
    <t>Dif</t>
  </si>
  <si>
    <t>RESULTAT FINANCIER 2012 - BUDGET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</si>
</sst>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0&quot; &quot;[$€-40C];[Red]&quot;-&quot;#,##0.00&quot; &quot;[$€-40C]"/>
    <numFmt numFmtId="165" formatCode="0.00%;[Red]&quot;-&quot;0.00%"/>
    <numFmt numFmtId="166" formatCode="#,##0.00&quot; €&quot;"/>
    <numFmt numFmtId="167" formatCode="dd/mm/yy"/>
    <numFmt numFmtId="168" formatCode="&quot;$&quot;#,##0.00&quot; &quot;;&quot;($&quot;#,##0.00&quot;)&quot;"/>
    <numFmt numFmtId="169" formatCode="#,##0.00&quot;  &quot;"/>
    <numFmt numFmtId="170" formatCode="#,##0.00&quot; &quot;[$F-140C]"/>
    <numFmt numFmtId="171" formatCode="&quot;$&quot;#,##0&quot; &quot;;&quot;($&quot;#,##0&quot;)&quot;"/>
    <numFmt numFmtId="172" formatCode="#,##0.00\ [$€-40C];[Red]#,##0.00\ [$€-40C]"/>
  </numFmts>
  <fonts count="13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Arial"/>
      <family val="2"/>
    </font>
    <font>
      <sz val="9"/>
      <color rgb="FF000000"/>
      <name val="Verdana"/>
      <family val="2"/>
    </font>
    <font>
      <sz val="8"/>
      <color rgb="FF000000"/>
      <name val="Verdana"/>
      <family val="2"/>
    </font>
    <font>
      <b/>
      <sz val="14"/>
      <color rgb="FF000000"/>
      <name val="Verdana"/>
      <family val="2"/>
    </font>
    <font>
      <b/>
      <sz val="9"/>
      <color rgb="FF000000"/>
      <name val="Verdana"/>
      <family val="2"/>
    </font>
    <font>
      <b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sz val="10"/>
      <color rgb="FF000000"/>
      <name val="Verdana"/>
      <family val="2"/>
    </font>
    <font>
      <b/>
      <sz val="18"/>
      <color rgb="FF000000"/>
      <name val="Verdana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44"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10">
    <xf numFmtId="0" fontId="0" fillId="0" borderId="0"/>
    <xf numFmtId="168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1" fillId="0" borderId="1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3" fontId="1" fillId="0" borderId="0" applyFont="0" applyFill="0" applyBorder="0" applyAlignment="0" applyProtection="0"/>
  </cellStyleXfs>
  <cellXfs count="188">
    <xf numFmtId="0" fontId="0" fillId="0" borderId="0" xfId="0"/>
    <xf numFmtId="0" fontId="4" fillId="0" borderId="0" xfId="0" applyFont="1" applyAlignment="1">
      <alignment textRotation="90"/>
    </xf>
    <xf numFmtId="0" fontId="4" fillId="0" borderId="0" xfId="0" applyFont="1"/>
    <xf numFmtId="0" fontId="5" fillId="0" borderId="0" xfId="0" applyFont="1"/>
    <xf numFmtId="166" fontId="5" fillId="0" borderId="0" xfId="0" applyNumberFormat="1" applyFont="1"/>
    <xf numFmtId="10" fontId="5" fillId="0" borderId="0" xfId="2" applyFont="1" applyFill="1" applyAlignment="1"/>
    <xf numFmtId="49" fontId="4" fillId="0" borderId="0" xfId="0" applyNumberFormat="1" applyFont="1"/>
    <xf numFmtId="10" fontId="1" fillId="0" borderId="0" xfId="2"/>
    <xf numFmtId="0" fontId="7" fillId="0" borderId="0" xfId="0" applyFont="1" applyAlignment="1">
      <alignment horizontal="center" textRotation="90"/>
    </xf>
    <xf numFmtId="0" fontId="7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6" fontId="8" fillId="0" borderId="4" xfId="0" applyNumberFormat="1" applyFont="1" applyBorder="1" applyAlignment="1">
      <alignment horizontal="center"/>
    </xf>
    <xf numFmtId="10" fontId="8" fillId="0" borderId="4" xfId="2" applyFont="1" applyFill="1" applyBorder="1" applyAlignment="1">
      <alignment horizontal="center"/>
    </xf>
    <xf numFmtId="166" fontId="8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10" fontId="8" fillId="0" borderId="10" xfId="2" applyFont="1" applyFill="1" applyBorder="1" applyAlignment="1">
      <alignment horizontal="center"/>
    </xf>
    <xf numFmtId="164" fontId="5" fillId="0" borderId="13" xfId="0" applyNumberFormat="1" applyFont="1" applyBorder="1"/>
    <xf numFmtId="164" fontId="5" fillId="0" borderId="13" xfId="1" applyNumberFormat="1" applyFont="1" applyFill="1" applyBorder="1" applyAlignment="1"/>
    <xf numFmtId="164" fontId="5" fillId="2" borderId="13" xfId="1" applyNumberFormat="1" applyFont="1" applyFill="1" applyBorder="1" applyAlignment="1"/>
    <xf numFmtId="165" fontId="5" fillId="0" borderId="13" xfId="2" applyNumberFormat="1" applyFont="1" applyFill="1" applyBorder="1" applyAlignment="1"/>
    <xf numFmtId="2" fontId="4" fillId="0" borderId="0" xfId="0" applyNumberFormat="1" applyFont="1"/>
    <xf numFmtId="164" fontId="5" fillId="2" borderId="13" xfId="0" applyNumberFormat="1" applyFont="1" applyFill="1" applyBorder="1"/>
    <xf numFmtId="164" fontId="5" fillId="2" borderId="13" xfId="0" applyNumberFormat="1" applyFont="1" applyFill="1" applyBorder="1" applyAlignment="1">
      <alignment horizontal="right"/>
    </xf>
    <xf numFmtId="165" fontId="8" fillId="0" borderId="13" xfId="2" applyNumberFormat="1" applyFont="1" applyFill="1" applyBorder="1" applyAlignment="1"/>
    <xf numFmtId="164" fontId="4" fillId="0" borderId="0" xfId="0" applyNumberFormat="1" applyFont="1"/>
    <xf numFmtId="164" fontId="5" fillId="0" borderId="13" xfId="0" applyNumberFormat="1" applyFont="1" applyBorder="1" applyAlignment="1">
      <alignment horizontal="right"/>
    </xf>
    <xf numFmtId="10" fontId="5" fillId="0" borderId="13" xfId="2" applyFont="1" applyFill="1" applyBorder="1" applyAlignment="1"/>
    <xf numFmtId="0" fontId="7" fillId="0" borderId="0" xfId="0" applyFont="1"/>
    <xf numFmtId="49" fontId="7" fillId="0" borderId="0" xfId="0" applyNumberFormat="1" applyFont="1"/>
    <xf numFmtId="0" fontId="7" fillId="2" borderId="14" xfId="0" applyFont="1" applyFill="1" applyBorder="1"/>
    <xf numFmtId="164" fontId="8" fillId="2" borderId="14" xfId="0" applyNumberFormat="1" applyFont="1" applyFill="1" applyBorder="1"/>
    <xf numFmtId="164" fontId="8" fillId="0" borderId="14" xfId="0" applyNumberFormat="1" applyFont="1" applyBorder="1"/>
    <xf numFmtId="164" fontId="8" fillId="0" borderId="15" xfId="0" applyNumberFormat="1" applyFont="1" applyBorder="1"/>
    <xf numFmtId="164" fontId="5" fillId="0" borderId="0" xfId="0" applyNumberFormat="1" applyFont="1"/>
    <xf numFmtId="165" fontId="5" fillId="0" borderId="0" xfId="2" applyNumberFormat="1" applyFont="1" applyFill="1" applyAlignment="1"/>
    <xf numFmtId="164" fontId="5" fillId="0" borderId="7" xfId="0" applyNumberFormat="1" applyFont="1" applyBorder="1"/>
    <xf numFmtId="164" fontId="5" fillId="0" borderId="8" xfId="0" applyNumberFormat="1" applyFont="1" applyBorder="1"/>
    <xf numFmtId="164" fontId="5" fillId="2" borderId="17" xfId="0" applyNumberFormat="1" applyFont="1" applyFill="1" applyBorder="1"/>
    <xf numFmtId="164" fontId="5" fillId="0" borderId="18" xfId="0" applyNumberFormat="1" applyFont="1" applyBorder="1"/>
    <xf numFmtId="164" fontId="5" fillId="2" borderId="0" xfId="0" applyNumberFormat="1" applyFont="1" applyFill="1"/>
    <xf numFmtId="49" fontId="4" fillId="3" borderId="0" xfId="0" applyNumberFormat="1" applyFont="1" applyFill="1"/>
    <xf numFmtId="164" fontId="5" fillId="2" borderId="18" xfId="0" applyNumberFormat="1" applyFont="1" applyFill="1" applyBorder="1"/>
    <xf numFmtId="164" fontId="5" fillId="0" borderId="13" xfId="0" applyNumberFormat="1" applyFont="1" applyBorder="1" applyAlignment="1">
      <alignment horizontal="left"/>
    </xf>
    <xf numFmtId="164" fontId="5" fillId="2" borderId="13" xfId="0" applyNumberFormat="1" applyFont="1" applyFill="1" applyBorder="1" applyAlignment="1">
      <alignment horizontal="left"/>
    </xf>
    <xf numFmtId="0" fontId="4" fillId="4" borderId="0" xfId="0" applyFont="1" applyFill="1"/>
    <xf numFmtId="49" fontId="4" fillId="4" borderId="0" xfId="0" applyNumberFormat="1" applyFont="1" applyFill="1"/>
    <xf numFmtId="164" fontId="5" fillId="2" borderId="20" xfId="0" applyNumberFormat="1" applyFont="1" applyFill="1" applyBorder="1"/>
    <xf numFmtId="164" fontId="5" fillId="0" borderId="20" xfId="0" applyNumberFormat="1" applyFont="1" applyBorder="1"/>
    <xf numFmtId="164" fontId="5" fillId="2" borderId="16" xfId="0" applyNumberFormat="1" applyFont="1" applyFill="1" applyBorder="1"/>
    <xf numFmtId="164" fontId="8" fillId="0" borderId="5" xfId="0" applyNumberFormat="1" applyFont="1" applyFill="1" applyBorder="1"/>
    <xf numFmtId="164" fontId="8" fillId="0" borderId="5" xfId="0" applyNumberFormat="1" applyFont="1" applyBorder="1"/>
    <xf numFmtId="165" fontId="8" fillId="0" borderId="5" xfId="2" applyNumberFormat="1" applyFont="1" applyFill="1" applyBorder="1" applyAlignment="1"/>
    <xf numFmtId="164" fontId="8" fillId="0" borderId="21" xfId="0" applyNumberFormat="1" applyFont="1" applyBorder="1"/>
    <xf numFmtId="0" fontId="8" fillId="0" borderId="22" xfId="0" applyFont="1" applyBorder="1"/>
    <xf numFmtId="166" fontId="8" fillId="0" borderId="23" xfId="0" applyNumberFormat="1" applyFont="1" applyBorder="1"/>
    <xf numFmtId="166" fontId="8" fillId="0" borderId="24" xfId="0" applyNumberFormat="1" applyFont="1" applyBorder="1"/>
    <xf numFmtId="170" fontId="9" fillId="0" borderId="0" xfId="0" applyNumberFormat="1" applyFont="1"/>
    <xf numFmtId="166" fontId="9" fillId="0" borderId="0" xfId="0" applyNumberFormat="1" applyFont="1"/>
    <xf numFmtId="10" fontId="9" fillId="0" borderId="0" xfId="2" applyFont="1" applyFill="1" applyAlignment="1"/>
    <xf numFmtId="168" fontId="1" fillId="0" borderId="0" xfId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167" fontId="8" fillId="2" borderId="5" xfId="0" applyNumberFormat="1" applyFont="1" applyFill="1" applyBorder="1" applyAlignment="1">
      <alignment horizontal="center" vertical="center"/>
    </xf>
    <xf numFmtId="164" fontId="8" fillId="0" borderId="5" xfId="1" applyNumberFormat="1" applyFont="1" applyFill="1" applyBorder="1" applyAlignment="1"/>
    <xf numFmtId="10" fontId="8" fillId="2" borderId="5" xfId="2" applyFont="1" applyFill="1" applyBorder="1" applyAlignment="1">
      <alignment horizontal="center"/>
    </xf>
    <xf numFmtId="164" fontId="8" fillId="0" borderId="2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164" fontId="5" fillId="0" borderId="7" xfId="0" applyNumberFormat="1" applyFont="1" applyBorder="1" applyAlignment="1">
      <alignment wrapText="1"/>
    </xf>
    <xf numFmtId="164" fontId="5" fillId="0" borderId="7" xfId="0" applyNumberFormat="1" applyFont="1" applyBorder="1" applyAlignment="1">
      <alignment horizontal="right"/>
    </xf>
    <xf numFmtId="165" fontId="5" fillId="0" borderId="7" xfId="2" applyNumberFormat="1" applyFont="1" applyFill="1" applyBorder="1" applyAlignment="1"/>
    <xf numFmtId="164" fontId="5" fillId="0" borderId="8" xfId="0" applyNumberFormat="1" applyFont="1" applyBorder="1" applyAlignment="1">
      <alignment horizontal="right"/>
    </xf>
    <xf numFmtId="164" fontId="5" fillId="0" borderId="13" xfId="0" applyNumberFormat="1" applyFont="1" applyBorder="1" applyAlignment="1">
      <alignment wrapText="1"/>
    </xf>
    <xf numFmtId="164" fontId="5" fillId="0" borderId="18" xfId="1" applyNumberFormat="1" applyFont="1" applyFill="1" applyBorder="1" applyAlignment="1"/>
    <xf numFmtId="164" fontId="8" fillId="2" borderId="19" xfId="0" applyNumberFormat="1" applyFont="1" applyFill="1" applyBorder="1" applyAlignment="1">
      <alignment wrapText="1"/>
    </xf>
    <xf numFmtId="164" fontId="8" fillId="0" borderId="19" xfId="1" applyNumberFormat="1" applyFont="1" applyFill="1" applyBorder="1" applyAlignment="1"/>
    <xf numFmtId="164" fontId="8" fillId="2" borderId="19" xfId="0" applyNumberFormat="1" applyFont="1" applyFill="1" applyBorder="1" applyAlignment="1">
      <alignment horizontal="right"/>
    </xf>
    <xf numFmtId="164" fontId="8" fillId="0" borderId="26" xfId="1" applyNumberFormat="1" applyFont="1" applyFill="1" applyBorder="1" applyAlignment="1"/>
    <xf numFmtId="164" fontId="5" fillId="0" borderId="18" xfId="0" applyNumberFormat="1" applyFont="1" applyBorder="1" applyAlignment="1">
      <alignment horizontal="right"/>
    </xf>
    <xf numFmtId="164" fontId="5" fillId="2" borderId="20" xfId="0" applyNumberFormat="1" applyFont="1" applyFill="1" applyBorder="1" applyAlignment="1">
      <alignment wrapText="1"/>
    </xf>
    <xf numFmtId="164" fontId="8" fillId="0" borderId="20" xfId="0" applyNumberFormat="1" applyFont="1" applyBorder="1"/>
    <xf numFmtId="164" fontId="8" fillId="0" borderId="27" xfId="0" applyNumberFormat="1" applyFont="1" applyBorder="1"/>
    <xf numFmtId="164" fontId="5" fillId="5" borderId="7" xfId="0" applyNumberFormat="1" applyFont="1" applyFill="1" applyBorder="1" applyAlignment="1">
      <alignment wrapText="1"/>
    </xf>
    <xf numFmtId="164" fontId="5" fillId="5" borderId="7" xfId="0" applyNumberFormat="1" applyFont="1" applyFill="1" applyBorder="1" applyAlignment="1">
      <alignment horizontal="right"/>
    </xf>
    <xf numFmtId="164" fontId="5" fillId="5" borderId="7" xfId="0" applyNumberFormat="1" applyFont="1" applyFill="1" applyBorder="1"/>
    <xf numFmtId="164" fontId="5" fillId="5" borderId="8" xfId="0" applyNumberFormat="1" applyFont="1" applyFill="1" applyBorder="1"/>
    <xf numFmtId="164" fontId="5" fillId="5" borderId="13" xfId="0" applyNumberFormat="1" applyFont="1" applyFill="1" applyBorder="1" applyAlignment="1">
      <alignment wrapText="1"/>
    </xf>
    <xf numFmtId="164" fontId="5" fillId="5" borderId="13" xfId="0" applyNumberFormat="1" applyFont="1" applyFill="1" applyBorder="1" applyAlignment="1">
      <alignment horizontal="right"/>
    </xf>
    <xf numFmtId="164" fontId="5" fillId="5" borderId="13" xfId="0" applyNumberFormat="1" applyFont="1" applyFill="1" applyBorder="1"/>
    <xf numFmtId="164" fontId="5" fillId="5" borderId="18" xfId="0" applyNumberFormat="1" applyFont="1" applyFill="1" applyBorder="1"/>
    <xf numFmtId="164" fontId="5" fillId="2" borderId="19" xfId="0" applyNumberFormat="1" applyFont="1" applyFill="1" applyBorder="1" applyAlignment="1">
      <alignment wrapText="1"/>
    </xf>
    <xf numFmtId="164" fontId="8" fillId="0" borderId="19" xfId="0" applyNumberFormat="1" applyFont="1" applyBorder="1"/>
    <xf numFmtId="164" fontId="8" fillId="0" borderId="26" xfId="0" applyNumberFormat="1" applyFont="1" applyBorder="1"/>
    <xf numFmtId="0" fontId="7" fillId="2" borderId="14" xfId="0" applyFont="1" applyFill="1" applyBorder="1" applyAlignment="1">
      <alignment wrapText="1"/>
    </xf>
    <xf numFmtId="164" fontId="8" fillId="2" borderId="28" xfId="0" applyNumberFormat="1" applyFont="1" applyFill="1" applyBorder="1" applyAlignment="1">
      <alignment wrapText="1"/>
    </xf>
    <xf numFmtId="164" fontId="8" fillId="0" borderId="29" xfId="0" applyNumberFormat="1" applyFont="1" applyBorder="1"/>
    <xf numFmtId="165" fontId="8" fillId="0" borderId="14" xfId="2" applyNumberFormat="1" applyFont="1" applyFill="1" applyBorder="1" applyAlignment="1"/>
    <xf numFmtId="164" fontId="7" fillId="0" borderId="0" xfId="0" applyNumberFormat="1" applyFont="1"/>
    <xf numFmtId="164" fontId="5" fillId="0" borderId="0" xfId="0" applyNumberFormat="1" applyFont="1" applyAlignment="1">
      <alignment wrapText="1"/>
    </xf>
    <xf numFmtId="164" fontId="8" fillId="0" borderId="30" xfId="0" applyNumberFormat="1" applyFont="1" applyBorder="1"/>
    <xf numFmtId="165" fontId="8" fillId="0" borderId="31" xfId="2" applyNumberFormat="1" applyFont="1" applyFill="1" applyBorder="1" applyAlignment="1"/>
    <xf numFmtId="164" fontId="8" fillId="0" borderId="32" xfId="0" applyNumberFormat="1" applyFont="1" applyBorder="1"/>
    <xf numFmtId="164" fontId="5" fillId="0" borderId="20" xfId="0" applyNumberFormat="1" applyFont="1" applyBorder="1" applyAlignment="1">
      <alignment wrapText="1"/>
    </xf>
    <xf numFmtId="165" fontId="5" fillId="0" borderId="20" xfId="2" applyNumberFormat="1" applyFont="1" applyFill="1" applyBorder="1" applyAlignment="1"/>
    <xf numFmtId="164" fontId="5" fillId="0" borderId="27" xfId="0" applyNumberFormat="1" applyFont="1" applyBorder="1"/>
    <xf numFmtId="164" fontId="5" fillId="2" borderId="14" xfId="0" applyNumberFormat="1" applyFont="1" applyFill="1" applyBorder="1" applyAlignment="1">
      <alignment wrapText="1"/>
    </xf>
    <xf numFmtId="164" fontId="5" fillId="0" borderId="7" xfId="0" applyNumberFormat="1" applyFont="1" applyBorder="1" applyAlignment="1">
      <alignment horizontal="left" wrapText="1"/>
    </xf>
    <xf numFmtId="164" fontId="5" fillId="0" borderId="13" xfId="0" applyNumberFormat="1" applyFont="1" applyBorder="1" applyAlignment="1">
      <alignment horizontal="left" wrapText="1"/>
    </xf>
    <xf numFmtId="164" fontId="5" fillId="2" borderId="19" xfId="0" applyNumberFormat="1" applyFont="1" applyFill="1" applyBorder="1" applyAlignment="1">
      <alignment horizontal="left" wrapText="1"/>
    </xf>
    <xf numFmtId="165" fontId="8" fillId="0" borderId="19" xfId="2" applyNumberFormat="1" applyFont="1" applyFill="1" applyBorder="1" applyAlignment="1"/>
    <xf numFmtId="0" fontId="4" fillId="0" borderId="30" xfId="0" applyFont="1" applyBorder="1" applyAlignment="1">
      <alignment wrapText="1"/>
    </xf>
    <xf numFmtId="164" fontId="5" fillId="2" borderId="29" xfId="0" applyNumberFormat="1" applyFont="1" applyFill="1" applyBorder="1" applyAlignment="1">
      <alignment wrapText="1"/>
    </xf>
    <xf numFmtId="164" fontId="8" fillId="0" borderId="14" xfId="0" applyNumberFormat="1" applyFont="1" applyFill="1" applyBorder="1"/>
    <xf numFmtId="164" fontId="8" fillId="0" borderId="15" xfId="0" applyNumberFormat="1" applyFont="1" applyFill="1" applyBorder="1"/>
    <xf numFmtId="0" fontId="8" fillId="0" borderId="22" xfId="0" applyFont="1" applyBorder="1" applyAlignment="1">
      <alignment wrapText="1"/>
    </xf>
    <xf numFmtId="168" fontId="10" fillId="0" borderId="0" xfId="1" applyFont="1" applyFill="1" applyAlignment="1">
      <alignment textRotation="90"/>
    </xf>
    <xf numFmtId="168" fontId="10" fillId="0" borderId="0" xfId="1" applyFont="1" applyFill="1" applyAlignment="1">
      <alignment wrapText="1"/>
    </xf>
    <xf numFmtId="166" fontId="10" fillId="0" borderId="0" xfId="1" applyNumberFormat="1" applyFont="1" applyFill="1" applyAlignment="1">
      <alignment wrapText="1"/>
    </xf>
    <xf numFmtId="168" fontId="10" fillId="0" borderId="0" xfId="1" applyFont="1" applyFill="1" applyAlignment="1"/>
    <xf numFmtId="166" fontId="10" fillId="0" borderId="0" xfId="1" applyNumberFormat="1" applyFont="1" applyFill="1" applyAlignment="1"/>
    <xf numFmtId="166" fontId="4" fillId="0" borderId="0" xfId="0" applyNumberFormat="1" applyFont="1"/>
    <xf numFmtId="169" fontId="10" fillId="0" borderId="0" xfId="1" applyNumberFormat="1" applyFont="1" applyFill="1" applyAlignment="1"/>
    <xf numFmtId="0" fontId="8" fillId="0" borderId="3" xfId="0" applyFont="1" applyBorder="1" applyAlignment="1">
      <alignment horizontal="center"/>
    </xf>
    <xf numFmtId="0" fontId="0" fillId="0" borderId="17" xfId="0" applyBorder="1"/>
    <xf numFmtId="0" fontId="8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167" fontId="8" fillId="0" borderId="10" xfId="0" applyNumberFormat="1" applyFont="1" applyBorder="1" applyAlignment="1">
      <alignment horizontal="center" vertical="center"/>
    </xf>
    <xf numFmtId="164" fontId="5" fillId="0" borderId="34" xfId="0" applyNumberFormat="1" applyFont="1" applyBorder="1"/>
    <xf numFmtId="164" fontId="5" fillId="2" borderId="34" xfId="0" applyNumberFormat="1" applyFont="1" applyFill="1" applyBorder="1"/>
    <xf numFmtId="164" fontId="8" fillId="2" borderId="35" xfId="0" applyNumberFormat="1" applyFont="1" applyFill="1" applyBorder="1"/>
    <xf numFmtId="164" fontId="5" fillId="2" borderId="19" xfId="0" applyNumberFormat="1" applyFont="1" applyFill="1" applyBorder="1"/>
    <xf numFmtId="165" fontId="5" fillId="0" borderId="19" xfId="2" applyNumberFormat="1" applyFont="1" applyFill="1" applyBorder="1" applyAlignment="1"/>
    <xf numFmtId="164" fontId="8" fillId="0" borderId="11" xfId="0" applyNumberFormat="1" applyFont="1" applyFill="1" applyBorder="1"/>
    <xf numFmtId="164" fontId="5" fillId="0" borderId="12" xfId="0" applyNumberFormat="1" applyFont="1" applyBorder="1"/>
    <xf numFmtId="164" fontId="5" fillId="0" borderId="7" xfId="0" applyNumberFormat="1" applyFont="1" applyFill="1" applyBorder="1"/>
    <xf numFmtId="164" fontId="5" fillId="2" borderId="7" xfId="0" applyNumberFormat="1" applyFont="1" applyFill="1" applyBorder="1"/>
    <xf numFmtId="164" fontId="5" fillId="0" borderId="13" xfId="0" applyNumberFormat="1" applyFont="1" applyFill="1" applyBorder="1"/>
    <xf numFmtId="0" fontId="0" fillId="0" borderId="13" xfId="0" applyBorder="1"/>
    <xf numFmtId="164" fontId="5" fillId="2" borderId="29" xfId="0" applyNumberFormat="1" applyFont="1" applyFill="1" applyBorder="1"/>
    <xf numFmtId="165" fontId="5" fillId="0" borderId="14" xfId="2" applyNumberFormat="1" applyFont="1" applyFill="1" applyBorder="1" applyAlignment="1"/>
    <xf numFmtId="168" fontId="4" fillId="0" borderId="14" xfId="0" applyNumberFormat="1" applyFont="1" applyFill="1" applyBorder="1" applyAlignment="1">
      <alignment vertical="center"/>
    </xf>
    <xf numFmtId="164" fontId="5" fillId="0" borderId="37" xfId="0" applyNumberFormat="1" applyFont="1" applyBorder="1"/>
    <xf numFmtId="164" fontId="5" fillId="0" borderId="41" xfId="0" applyNumberFormat="1" applyFont="1" applyBorder="1"/>
    <xf numFmtId="164" fontId="5" fillId="2" borderId="10" xfId="0" applyNumberFormat="1" applyFont="1" applyFill="1" applyBorder="1"/>
    <xf numFmtId="168" fontId="4" fillId="0" borderId="42" xfId="0" applyNumberFormat="1" applyFont="1" applyFill="1" applyBorder="1" applyAlignment="1">
      <alignment horizontal="center" vertical="center"/>
    </xf>
    <xf numFmtId="172" fontId="4" fillId="0" borderId="0" xfId="0" applyNumberFormat="1" applyFont="1"/>
    <xf numFmtId="164" fontId="5" fillId="0" borderId="20" xfId="0" applyNumberFormat="1" applyFont="1" applyBorder="1" applyAlignment="1">
      <alignment horizontal="left" wrapText="1"/>
    </xf>
    <xf numFmtId="0" fontId="4" fillId="0" borderId="0" xfId="0" applyFont="1" applyFill="1" applyBorder="1" applyAlignment="1">
      <alignment horizontal="center" vertical="center" textRotation="90"/>
    </xf>
    <xf numFmtId="168" fontId="4" fillId="0" borderId="30" xfId="0" applyNumberFormat="1" applyFont="1" applyFill="1" applyBorder="1" applyAlignment="1">
      <alignment horizontal="center" vertical="center" wrapText="1"/>
    </xf>
    <xf numFmtId="164" fontId="5" fillId="2" borderId="43" xfId="0" applyNumberFormat="1" applyFont="1" applyFill="1" applyBorder="1" applyAlignment="1">
      <alignment wrapText="1"/>
    </xf>
    <xf numFmtId="0" fontId="4" fillId="0" borderId="12" xfId="0" applyFont="1" applyFill="1" applyBorder="1" applyAlignment="1">
      <alignment horizontal="center" vertical="center" textRotation="90"/>
    </xf>
    <xf numFmtId="0" fontId="4" fillId="0" borderId="13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168" fontId="4" fillId="0" borderId="39" xfId="0" applyNumberFormat="1" applyFont="1" applyFill="1" applyBorder="1" applyAlignment="1">
      <alignment horizontal="center" vertical="center"/>
    </xf>
    <xf numFmtId="168" fontId="4" fillId="0" borderId="40" xfId="0" applyNumberFormat="1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textRotation="90"/>
    </xf>
    <xf numFmtId="0" fontId="4" fillId="0" borderId="22" xfId="0" applyFont="1" applyFill="1" applyBorder="1" applyAlignment="1">
      <alignment horizontal="center" vertical="center" textRotation="90"/>
    </xf>
    <xf numFmtId="168" fontId="4" fillId="0" borderId="7" xfId="0" applyNumberFormat="1" applyFont="1" applyFill="1" applyBorder="1" applyAlignment="1">
      <alignment horizontal="center" vertical="center"/>
    </xf>
    <xf numFmtId="168" fontId="4" fillId="0" borderId="13" xfId="0" applyNumberFormat="1" applyFont="1" applyFill="1" applyBorder="1" applyAlignment="1">
      <alignment horizontal="center" vertical="center"/>
    </xf>
    <xf numFmtId="164" fontId="4" fillId="0" borderId="13" xfId="0" applyNumberFormat="1" applyFont="1" applyFill="1" applyBorder="1" applyAlignment="1">
      <alignment horizontal="center" vertical="center"/>
    </xf>
    <xf numFmtId="164" fontId="4" fillId="0" borderId="20" xfId="0" applyNumberFormat="1" applyFont="1" applyFill="1" applyBorder="1" applyAlignment="1">
      <alignment horizontal="center" vertical="center"/>
    </xf>
    <xf numFmtId="168" fontId="7" fillId="0" borderId="38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166" fontId="8" fillId="0" borderId="5" xfId="0" applyNumberFormat="1" applyFont="1" applyFill="1" applyBorder="1" applyAlignment="1">
      <alignment horizontal="center"/>
    </xf>
    <xf numFmtId="166" fontId="8" fillId="0" borderId="7" xfId="0" applyNumberFormat="1" applyFont="1" applyFill="1" applyBorder="1" applyAlignment="1">
      <alignment horizontal="center" vertical="center"/>
    </xf>
    <xf numFmtId="1" fontId="8" fillId="0" borderId="8" xfId="0" applyNumberFormat="1" applyFont="1" applyFill="1" applyBorder="1" applyAlignment="1">
      <alignment horizontal="center" vertical="center"/>
    </xf>
    <xf numFmtId="167" fontId="8" fillId="0" borderId="11" xfId="0" applyNumberFormat="1" applyFont="1" applyFill="1" applyBorder="1" applyAlignment="1">
      <alignment horizontal="center" vertical="center"/>
    </xf>
    <xf numFmtId="10" fontId="8" fillId="0" borderId="5" xfId="2" applyFont="1" applyFill="1" applyBorder="1" applyAlignment="1">
      <alignment horizontal="center" vertical="center"/>
    </xf>
    <xf numFmtId="167" fontId="8" fillId="0" borderId="14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textRotation="90"/>
    </xf>
    <xf numFmtId="0" fontId="4" fillId="0" borderId="1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textRotation="90"/>
    </xf>
    <xf numFmtId="168" fontId="4" fillId="0" borderId="16" xfId="0" applyNumberFormat="1" applyFont="1" applyFill="1" applyBorder="1" applyAlignment="1">
      <alignment horizontal="center" vertical="center" wrapText="1"/>
    </xf>
    <xf numFmtId="168" fontId="11" fillId="0" borderId="2" xfId="1" applyFont="1" applyFill="1" applyBorder="1" applyAlignment="1">
      <alignment horizontal="center"/>
    </xf>
    <xf numFmtId="166" fontId="8" fillId="0" borderId="7" xfId="0" applyNumberFormat="1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vertical="center" textRotation="90"/>
    </xf>
  </cellXfs>
  <cellStyles count="10">
    <cellStyle name="Date" xfId="4"/>
    <cellStyle name="En-tête 2" xfId="5"/>
    <cellStyle name="En-tête1" xfId="6"/>
    <cellStyle name="Monétaire" xfId="1" builtinId="4" customBuiltin="1"/>
    <cellStyle name="Monétaire0" xfId="7"/>
    <cellStyle name="Normal" xfId="0" builtinId="0" customBuiltin="1"/>
    <cellStyle name="Pourcentage" xfId="2" builtinId="5" customBuiltin="1"/>
    <cellStyle name="Total" xfId="3" builtinId="25" customBuiltin="1"/>
    <cellStyle name="Virgule fixe" xfId="8"/>
    <cellStyle name="Virgule0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6"/>
  <sheetViews>
    <sheetView tabSelected="1" workbookViewId="0">
      <selection activeCell="H46" sqref="H46"/>
    </sheetView>
  </sheetViews>
  <sheetFormatPr baseColWidth="10" defaultColWidth="17.5703125" defaultRowHeight="11.25" x14ac:dyDescent="0.15"/>
  <cols>
    <col min="1" max="1" width="6.5703125" style="1" customWidth="1"/>
    <col min="2" max="2" width="14.85546875" style="2" customWidth="1"/>
    <col min="3" max="3" width="16.7109375" style="3" customWidth="1"/>
    <col min="4" max="6" width="11.28515625" style="4" customWidth="1"/>
    <col min="7" max="7" width="11.28515625" style="5" customWidth="1"/>
    <col min="8" max="8" width="11.28515625" style="4" customWidth="1"/>
    <col min="9" max="9" width="17.5703125" style="2" customWidth="1"/>
    <col min="10" max="11" width="17.5703125" style="6" customWidth="1"/>
    <col min="12" max="12" width="13.7109375" style="2" customWidth="1"/>
    <col min="13" max="13" width="11.42578125" style="2" customWidth="1"/>
    <col min="14" max="14" width="10.7109375" style="2" bestFit="1" customWidth="1"/>
    <col min="15" max="15" width="10.7109375" style="2" customWidth="1"/>
    <col min="16" max="16" width="17.5703125" style="2" customWidth="1"/>
    <col min="17" max="16384" width="17.5703125" style="2"/>
  </cols>
  <sheetData>
    <row r="2" spans="1:16" ht="12" thickBot="1" x14ac:dyDescent="0.2"/>
    <row r="3" spans="1:16" ht="18.75" thickBot="1" x14ac:dyDescent="0.3">
      <c r="A3" s="173" t="s">
        <v>155</v>
      </c>
      <c r="B3" s="173"/>
      <c r="C3" s="173"/>
      <c r="D3" s="173"/>
      <c r="E3" s="173"/>
      <c r="F3" s="173"/>
      <c r="G3" s="173"/>
      <c r="H3" s="173"/>
    </row>
    <row r="5" spans="1:16" ht="12.75" x14ac:dyDescent="0.2">
      <c r="J5" s="7">
        <f>(E11/D11)-1</f>
        <v>-0.23529411764705888</v>
      </c>
    </row>
    <row r="6" spans="1:16" ht="12" thickBot="1" x14ac:dyDescent="0.2"/>
    <row r="7" spans="1:16" s="14" customFormat="1" ht="12" thickBot="1" x14ac:dyDescent="0.2">
      <c r="A7" s="8"/>
      <c r="B7" s="9"/>
      <c r="C7" s="10"/>
      <c r="D7" s="174" t="s">
        <v>0</v>
      </c>
      <c r="E7" s="174"/>
      <c r="F7" s="11" t="s">
        <v>1</v>
      </c>
      <c r="G7" s="12" t="s">
        <v>2</v>
      </c>
      <c r="H7" s="13" t="s">
        <v>0</v>
      </c>
      <c r="J7" s="15"/>
      <c r="K7" s="15"/>
    </row>
    <row r="8" spans="1:16" s="14" customFormat="1" ht="12" thickBot="1" x14ac:dyDescent="0.2">
      <c r="A8" s="8"/>
      <c r="B8" s="9"/>
      <c r="C8" s="10"/>
      <c r="D8" s="11" t="s">
        <v>3</v>
      </c>
      <c r="E8" s="11" t="s">
        <v>4</v>
      </c>
      <c r="F8" s="175" t="s">
        <v>5</v>
      </c>
      <c r="G8" s="12"/>
      <c r="H8" s="176">
        <v>2013</v>
      </c>
      <c r="J8" s="15"/>
      <c r="K8" s="15"/>
    </row>
    <row r="9" spans="1:16" s="14" customFormat="1" ht="12" thickBot="1" x14ac:dyDescent="0.2">
      <c r="A9" s="8"/>
      <c r="B9" s="16" t="s">
        <v>5</v>
      </c>
      <c r="C9" s="17" t="s">
        <v>6</v>
      </c>
      <c r="D9" s="177" t="s">
        <v>156</v>
      </c>
      <c r="E9" s="177"/>
      <c r="F9" s="175"/>
      <c r="G9" s="18"/>
      <c r="H9" s="176"/>
      <c r="J9" s="15"/>
      <c r="K9" s="15"/>
    </row>
    <row r="10" spans="1:16" s="14" customFormat="1" ht="12" thickBot="1" x14ac:dyDescent="0.2">
      <c r="A10" s="8"/>
      <c r="B10" s="16"/>
      <c r="C10" s="17"/>
      <c r="D10" s="177"/>
      <c r="E10" s="177"/>
      <c r="F10" s="175"/>
      <c r="G10" s="18"/>
      <c r="H10" s="176"/>
      <c r="J10" s="15"/>
      <c r="K10" s="15"/>
    </row>
    <row r="11" spans="1:16" ht="11.85" customHeight="1" thickBot="1" x14ac:dyDescent="0.2">
      <c r="A11" s="158" t="s">
        <v>7</v>
      </c>
      <c r="B11" s="159" t="s">
        <v>8</v>
      </c>
      <c r="C11" s="19" t="s">
        <v>9</v>
      </c>
      <c r="D11" s="20">
        <f>60*17</f>
        <v>1020</v>
      </c>
      <c r="E11" s="20">
        <v>780</v>
      </c>
      <c r="F11" s="21"/>
      <c r="G11" s="22">
        <f>(E11/D11)-1</f>
        <v>-0.23529411764705888</v>
      </c>
      <c r="H11" s="20">
        <f>60*17</f>
        <v>1020</v>
      </c>
      <c r="L11" s="2">
        <v>640</v>
      </c>
      <c r="N11" s="2" t="s">
        <v>10</v>
      </c>
    </row>
    <row r="12" spans="1:16" ht="11.85" customHeight="1" thickBot="1" x14ac:dyDescent="0.2">
      <c r="A12" s="158"/>
      <c r="B12" s="159"/>
      <c r="C12" s="19" t="s">
        <v>11</v>
      </c>
      <c r="D12" s="20">
        <v>50</v>
      </c>
      <c r="E12" s="20">
        <v>120</v>
      </c>
      <c r="F12" s="21"/>
      <c r="G12" s="22">
        <f>1-(D12/E12)</f>
        <v>0.58333333333333326</v>
      </c>
      <c r="H12" s="20">
        <v>50</v>
      </c>
      <c r="L12" s="2">
        <v>30</v>
      </c>
      <c r="N12" s="2" t="s">
        <v>10</v>
      </c>
    </row>
    <row r="13" spans="1:16" ht="11.85" customHeight="1" thickBot="1" x14ac:dyDescent="0.2">
      <c r="A13" s="158"/>
      <c r="B13" s="159"/>
      <c r="C13" s="19" t="s">
        <v>12</v>
      </c>
      <c r="D13" s="20">
        <v>150</v>
      </c>
      <c r="E13" s="20">
        <v>300</v>
      </c>
      <c r="F13" s="21"/>
      <c r="G13" s="22">
        <f>1-(D13/E13)</f>
        <v>0.5</v>
      </c>
      <c r="H13" s="20">
        <v>150</v>
      </c>
      <c r="L13" s="2">
        <v>15</v>
      </c>
      <c r="N13" s="2" t="s">
        <v>10</v>
      </c>
    </row>
    <row r="14" spans="1:16" ht="11.85" customHeight="1" thickBot="1" x14ac:dyDescent="0.2">
      <c r="A14" s="158"/>
      <c r="B14" s="159"/>
      <c r="C14" s="19" t="s">
        <v>13</v>
      </c>
      <c r="D14" s="20">
        <v>90</v>
      </c>
      <c r="E14" s="20">
        <v>90</v>
      </c>
      <c r="F14" s="21"/>
      <c r="G14" s="22">
        <f>1-(D14/E14)</f>
        <v>0</v>
      </c>
      <c r="H14" s="20">
        <v>90</v>
      </c>
      <c r="J14" s="23"/>
      <c r="L14" s="2">
        <v>68.2</v>
      </c>
      <c r="N14" s="2" t="s">
        <v>10</v>
      </c>
    </row>
    <row r="15" spans="1:16" ht="11.85" customHeight="1" thickBot="1" x14ac:dyDescent="0.2">
      <c r="A15" s="158"/>
      <c r="B15" s="159"/>
      <c r="C15" s="24"/>
      <c r="D15" s="24"/>
      <c r="E15" s="25"/>
      <c r="F15" s="20">
        <f>E11+E12+E13+E14</f>
        <v>1290</v>
      </c>
      <c r="G15" s="26">
        <f>1-(P15/F15)</f>
        <v>5.4263565891472854E-2</v>
      </c>
      <c r="H15" s="24"/>
      <c r="P15" s="27">
        <f>SUM(D11:D13)</f>
        <v>1220</v>
      </c>
    </row>
    <row r="16" spans="1:16" ht="11.85" customHeight="1" thickBot="1" x14ac:dyDescent="0.2">
      <c r="A16" s="158"/>
      <c r="B16" s="159" t="s">
        <v>14</v>
      </c>
      <c r="C16" s="19" t="s">
        <v>15</v>
      </c>
      <c r="D16" s="19">
        <v>900</v>
      </c>
      <c r="E16" s="28">
        <v>700</v>
      </c>
      <c r="F16" s="24"/>
      <c r="G16" s="22">
        <f>(E16/D16)-1</f>
        <v>-0.22222222222222221</v>
      </c>
      <c r="H16" s="19">
        <v>900</v>
      </c>
      <c r="L16" s="2">
        <v>300</v>
      </c>
    </row>
    <row r="17" spans="1:17" ht="11.85" customHeight="1" thickBot="1" x14ac:dyDescent="0.2">
      <c r="A17" s="158"/>
      <c r="B17" s="159"/>
      <c r="C17" s="19" t="s">
        <v>16</v>
      </c>
      <c r="D17" s="19">
        <v>900</v>
      </c>
      <c r="E17" s="19">
        <v>900</v>
      </c>
      <c r="F17" s="24"/>
      <c r="G17" s="22">
        <f>(E17/D17)-1</f>
        <v>0</v>
      </c>
      <c r="H17" s="19">
        <v>900</v>
      </c>
      <c r="L17" s="2">
        <v>900</v>
      </c>
    </row>
    <row r="18" spans="1:17" ht="11.85" customHeight="1" thickBot="1" x14ac:dyDescent="0.2">
      <c r="A18" s="158"/>
      <c r="B18" s="159"/>
      <c r="C18" s="19" t="s">
        <v>17</v>
      </c>
      <c r="D18" s="19">
        <v>500</v>
      </c>
      <c r="E18" s="28">
        <v>310</v>
      </c>
      <c r="F18" s="24"/>
      <c r="G18" s="22">
        <f>(E18/D18)-1</f>
        <v>-0.38</v>
      </c>
      <c r="H18" s="19">
        <v>500</v>
      </c>
      <c r="L18" s="2">
        <v>400</v>
      </c>
    </row>
    <row r="19" spans="1:17" ht="11.85" customHeight="1" thickBot="1" x14ac:dyDescent="0.2">
      <c r="A19" s="158"/>
      <c r="B19" s="159"/>
      <c r="C19" s="19" t="s">
        <v>18</v>
      </c>
      <c r="D19" s="19">
        <f>SUM(A50:A53)/2</f>
        <v>0</v>
      </c>
      <c r="E19" s="28">
        <v>294</v>
      </c>
      <c r="F19" s="24"/>
      <c r="G19" s="22" t="e">
        <f>(E19/D19)-1</f>
        <v>#DIV/0!</v>
      </c>
      <c r="H19" s="19">
        <f>SUM(E50:E53)/2</f>
        <v>605.11</v>
      </c>
      <c r="L19" s="2">
        <v>400</v>
      </c>
      <c r="N19" s="153">
        <f>E24-Fosses!E47</f>
        <v>0</v>
      </c>
    </row>
    <row r="20" spans="1:17" ht="11.85" customHeight="1" thickBot="1" x14ac:dyDescent="0.2">
      <c r="A20" s="158"/>
      <c r="B20" s="159"/>
      <c r="C20" s="19" t="s">
        <v>19</v>
      </c>
      <c r="D20" s="19">
        <f>A54</f>
        <v>0</v>
      </c>
      <c r="E20" s="28">
        <v>293.87</v>
      </c>
      <c r="F20" s="24"/>
      <c r="G20" s="29"/>
      <c r="H20" s="19">
        <f>E54</f>
        <v>0</v>
      </c>
      <c r="N20" s="27">
        <f>H24-Fosses!E93</f>
        <v>0</v>
      </c>
      <c r="P20" s="27">
        <f>SUM(D16:D20)</f>
        <v>2300</v>
      </c>
    </row>
    <row r="21" spans="1:17" ht="11.85" customHeight="1" thickBot="1" x14ac:dyDescent="0.2">
      <c r="A21" s="158"/>
      <c r="B21" s="160" t="s">
        <v>153</v>
      </c>
      <c r="C21" s="161"/>
      <c r="D21" s="19">
        <v>0</v>
      </c>
      <c r="E21" s="28">
        <v>1447</v>
      </c>
      <c r="F21" s="24"/>
      <c r="G21" s="29"/>
      <c r="H21" s="19">
        <v>1600</v>
      </c>
      <c r="P21" s="27"/>
    </row>
    <row r="22" spans="1:17" ht="11.85" customHeight="1" thickBot="1" x14ac:dyDescent="0.2">
      <c r="A22" s="158"/>
      <c r="B22" s="160" t="s">
        <v>158</v>
      </c>
      <c r="C22" s="161"/>
      <c r="D22" s="19"/>
      <c r="E22" s="28"/>
      <c r="F22" s="24"/>
      <c r="G22" s="29"/>
      <c r="H22" s="19">
        <f>F56</f>
        <v>1200</v>
      </c>
      <c r="P22" s="27"/>
    </row>
    <row r="23" spans="1:17" s="30" customFormat="1" ht="11.85" customHeight="1" x14ac:dyDescent="0.15">
      <c r="A23" s="158"/>
      <c r="B23" s="164" t="s">
        <v>20</v>
      </c>
      <c r="C23" s="165"/>
      <c r="D23" s="28">
        <v>0</v>
      </c>
      <c r="E23" s="28"/>
      <c r="F23" s="19"/>
      <c r="G23" s="22" t="e">
        <f>(E23/D23)-1</f>
        <v>#DIV/0!</v>
      </c>
      <c r="H23" s="24"/>
      <c r="J23" s="31"/>
      <c r="K23" s="31"/>
      <c r="L23" s="30">
        <v>30</v>
      </c>
      <c r="M23" s="30">
        <v>71.59</v>
      </c>
    </row>
    <row r="24" spans="1:17" ht="11.85" customHeight="1" thickBot="1" x14ac:dyDescent="0.2">
      <c r="B24" s="32"/>
      <c r="C24" s="33"/>
      <c r="D24" s="34">
        <f>SUM(D11:D23)</f>
        <v>3610</v>
      </c>
      <c r="E24" s="34">
        <f>SUM(E11:E23)</f>
        <v>5234.87</v>
      </c>
      <c r="F24" s="33"/>
      <c r="G24" s="22">
        <f>(E24/D24)-1</f>
        <v>0.45010249307479211</v>
      </c>
      <c r="H24" s="35">
        <f>SUM(H11:H22)</f>
        <v>7015.11</v>
      </c>
    </row>
    <row r="25" spans="1:17" x14ac:dyDescent="0.15">
      <c r="C25" s="36"/>
      <c r="D25" s="36"/>
      <c r="E25" s="36"/>
      <c r="F25" s="36"/>
      <c r="G25" s="37"/>
      <c r="H25" s="36"/>
    </row>
    <row r="26" spans="1:17" ht="12" thickBot="1" x14ac:dyDescent="0.2">
      <c r="A26" s="2"/>
      <c r="C26" s="36"/>
      <c r="D26" s="36"/>
      <c r="E26" s="36"/>
      <c r="F26" s="36"/>
      <c r="G26" s="37"/>
      <c r="H26" s="36"/>
    </row>
    <row r="27" spans="1:17" ht="13.5" thickBot="1" x14ac:dyDescent="0.25">
      <c r="A27" s="166" t="s">
        <v>21</v>
      </c>
      <c r="B27" s="168" t="s">
        <v>22</v>
      </c>
      <c r="C27" s="38" t="s">
        <v>23</v>
      </c>
      <c r="D27" s="39">
        <v>200</v>
      </c>
      <c r="E27" s="38">
        <v>207.17</v>
      </c>
      <c r="F27" s="40"/>
      <c r="G27" s="22">
        <f>(E27/D27)-1</f>
        <v>3.5849999999999937E-2</v>
      </c>
      <c r="H27" s="39">
        <v>250</v>
      </c>
      <c r="J27" s="6" t="s">
        <v>24</v>
      </c>
      <c r="K27" s="6" t="s">
        <v>25</v>
      </c>
      <c r="L27">
        <v>186.87</v>
      </c>
      <c r="M27"/>
      <c r="P27" s="2">
        <v>56.35</v>
      </c>
      <c r="Q27" s="2">
        <v>61.43</v>
      </c>
    </row>
    <row r="28" spans="1:17" ht="13.5" thickBot="1" x14ac:dyDescent="0.25">
      <c r="A28" s="166"/>
      <c r="B28" s="168"/>
      <c r="C28" s="19" t="s">
        <v>26</v>
      </c>
      <c r="D28" s="41">
        <v>100</v>
      </c>
      <c r="E28" s="19">
        <v>37.65</v>
      </c>
      <c r="F28" s="42"/>
      <c r="G28" s="22">
        <f>(E28/D28)-1</f>
        <v>-0.62349999999999994</v>
      </c>
      <c r="H28" s="41">
        <v>100</v>
      </c>
      <c r="J28" s="6" t="s">
        <v>27</v>
      </c>
      <c r="K28" s="6" t="s">
        <v>28</v>
      </c>
      <c r="L28" s="2">
        <v>23.2</v>
      </c>
      <c r="M28">
        <v>128.32</v>
      </c>
      <c r="N28" s="2">
        <v>51.54</v>
      </c>
      <c r="O28" s="2">
        <v>153.44999999999999</v>
      </c>
      <c r="P28" s="2">
        <v>153.44999999999999</v>
      </c>
    </row>
    <row r="29" spans="1:17" ht="12" thickBot="1" x14ac:dyDescent="0.2">
      <c r="A29" s="166"/>
      <c r="B29" s="168"/>
      <c r="C29" s="19" t="s">
        <v>29</v>
      </c>
      <c r="D29" s="41">
        <v>30</v>
      </c>
      <c r="E29" s="19">
        <v>5.45</v>
      </c>
      <c r="F29" s="42"/>
      <c r="G29" s="22">
        <f>(E29/D29)-1</f>
        <v>-0.81833333333333336</v>
      </c>
      <c r="H29" s="41">
        <v>30</v>
      </c>
      <c r="J29" s="6" t="s">
        <v>30</v>
      </c>
      <c r="K29" s="6" t="s">
        <v>31</v>
      </c>
      <c r="L29" s="2">
        <v>54.69</v>
      </c>
    </row>
    <row r="30" spans="1:17" ht="12" thickBot="1" x14ac:dyDescent="0.2">
      <c r="A30" s="166"/>
      <c r="B30" s="168"/>
      <c r="C30" s="19" t="s">
        <v>32</v>
      </c>
      <c r="D30" s="41">
        <v>0</v>
      </c>
      <c r="E30" s="19"/>
      <c r="F30" s="42"/>
      <c r="G30" s="22" t="e">
        <f>(E30/D30)-1</f>
        <v>#DIV/0!</v>
      </c>
      <c r="H30" s="41">
        <v>0</v>
      </c>
      <c r="J30" s="43"/>
      <c r="K30" s="43" t="s">
        <v>33</v>
      </c>
    </row>
    <row r="31" spans="1:17" ht="12" thickBot="1" x14ac:dyDescent="0.2">
      <c r="A31" s="166"/>
      <c r="B31" s="168"/>
      <c r="C31" s="19" t="s">
        <v>34</v>
      </c>
      <c r="D31" s="41">
        <v>110</v>
      </c>
      <c r="E31" s="19">
        <f>243.62</f>
        <v>243.62</v>
      </c>
      <c r="F31" s="42"/>
      <c r="G31" s="22">
        <f>(E31/D31)-1</f>
        <v>1.2147272727272727</v>
      </c>
      <c r="H31" s="41">
        <v>250</v>
      </c>
      <c r="J31" s="6" t="s">
        <v>35</v>
      </c>
      <c r="K31" s="6" t="s">
        <v>36</v>
      </c>
      <c r="L31" s="2">
        <v>101.66</v>
      </c>
      <c r="P31" s="27">
        <f>SUM(D28:D31)</f>
        <v>240</v>
      </c>
    </row>
    <row r="32" spans="1:17" ht="12" thickBot="1" x14ac:dyDescent="0.2">
      <c r="A32" s="166"/>
      <c r="B32" s="168"/>
      <c r="C32" s="24"/>
      <c r="D32" s="44"/>
      <c r="E32" s="24"/>
      <c r="F32" s="19">
        <f>E27+E28+E30+E31+E29</f>
        <v>493.89</v>
      </c>
      <c r="G32" s="26"/>
      <c r="H32" s="44"/>
    </row>
    <row r="33" spans="1:19" ht="12" thickBot="1" x14ac:dyDescent="0.2">
      <c r="A33" s="166"/>
      <c r="B33" s="169" t="s">
        <v>37</v>
      </c>
      <c r="C33" s="45" t="s">
        <v>38</v>
      </c>
      <c r="D33" s="41">
        <v>150</v>
      </c>
      <c r="E33" s="19"/>
      <c r="F33" s="42"/>
      <c r="G33" s="22">
        <f>(E33/D33)-1</f>
        <v>-1</v>
      </c>
      <c r="H33" s="41">
        <v>100</v>
      </c>
      <c r="J33" s="43" t="s">
        <v>39</v>
      </c>
      <c r="K33" s="43" t="s">
        <v>39</v>
      </c>
    </row>
    <row r="34" spans="1:19" ht="12" thickBot="1" x14ac:dyDescent="0.2">
      <c r="A34" s="166"/>
      <c r="B34" s="169"/>
      <c r="C34" s="45" t="s">
        <v>40</v>
      </c>
      <c r="D34" s="41">
        <v>100</v>
      </c>
      <c r="E34" s="19"/>
      <c r="F34" s="42"/>
      <c r="G34" s="22">
        <f>(E34/D34)-1</f>
        <v>-1</v>
      </c>
      <c r="H34" s="41">
        <v>100</v>
      </c>
      <c r="J34" s="43"/>
      <c r="K34" s="43"/>
    </row>
    <row r="35" spans="1:19" ht="12" thickBot="1" x14ac:dyDescent="0.2">
      <c r="A35" s="166"/>
      <c r="B35" s="169"/>
      <c r="C35" s="46"/>
      <c r="D35" s="44"/>
      <c r="E35" s="24"/>
      <c r="F35" s="19">
        <f>SUM(E33:E34)</f>
        <v>0</v>
      </c>
      <c r="G35" s="26"/>
      <c r="H35" s="44"/>
    </row>
    <row r="36" spans="1:19" ht="12" thickBot="1" x14ac:dyDescent="0.2">
      <c r="A36" s="166"/>
      <c r="B36" s="169" t="s">
        <v>41</v>
      </c>
      <c r="C36" s="45" t="s">
        <v>42</v>
      </c>
      <c r="D36" s="41">
        <v>0</v>
      </c>
      <c r="E36" s="19"/>
      <c r="F36" s="42"/>
      <c r="G36" s="22" t="e">
        <f>(E36/D36)-1</f>
        <v>#DIV/0!</v>
      </c>
      <c r="H36" s="41">
        <v>300</v>
      </c>
      <c r="J36" s="6" t="s">
        <v>43</v>
      </c>
      <c r="K36" s="6" t="s">
        <v>44</v>
      </c>
      <c r="L36" s="2">
        <v>-21</v>
      </c>
      <c r="M36" s="2">
        <v>304.43</v>
      </c>
      <c r="N36" s="2">
        <v>42.21</v>
      </c>
    </row>
    <row r="37" spans="1:19" ht="12" thickBot="1" x14ac:dyDescent="0.2">
      <c r="A37" s="166"/>
      <c r="B37" s="169"/>
      <c r="C37" s="45" t="s">
        <v>45</v>
      </c>
      <c r="D37" s="41">
        <v>30</v>
      </c>
      <c r="E37" s="19">
        <v>144.69</v>
      </c>
      <c r="F37" s="42"/>
      <c r="G37" s="22">
        <f>(E37/D37)-1</f>
        <v>3.8229999999999995</v>
      </c>
      <c r="H37" s="41">
        <v>150</v>
      </c>
      <c r="J37" s="6" t="s">
        <v>43</v>
      </c>
      <c r="K37" s="6" t="s">
        <v>44</v>
      </c>
      <c r="L37" s="2">
        <v>40</v>
      </c>
    </row>
    <row r="38" spans="1:19" ht="12" thickBot="1" x14ac:dyDescent="0.2">
      <c r="A38" s="166"/>
      <c r="B38" s="169"/>
      <c r="C38" s="45" t="s">
        <v>46</v>
      </c>
      <c r="D38" s="41">
        <v>10</v>
      </c>
      <c r="E38" s="19"/>
      <c r="F38" s="42"/>
      <c r="G38" s="22">
        <f>(E38/D38)-1</f>
        <v>-1</v>
      </c>
      <c r="H38" s="41">
        <v>10</v>
      </c>
      <c r="J38" s="6" t="s">
        <v>43</v>
      </c>
      <c r="K38" s="6" t="s">
        <v>44</v>
      </c>
    </row>
    <row r="39" spans="1:19" ht="12" thickBot="1" x14ac:dyDescent="0.2">
      <c r="A39" s="166"/>
      <c r="B39" s="169"/>
      <c r="C39" s="46"/>
      <c r="D39" s="44"/>
      <c r="E39" s="24"/>
      <c r="F39" s="19">
        <f>SUM(E36:E38)</f>
        <v>144.69</v>
      </c>
      <c r="G39" s="26"/>
      <c r="H39" s="44"/>
    </row>
    <row r="40" spans="1:19" ht="12" thickBot="1" x14ac:dyDescent="0.2">
      <c r="A40" s="166"/>
      <c r="B40" s="170" t="s">
        <v>47</v>
      </c>
      <c r="C40" s="45" t="s">
        <v>48</v>
      </c>
      <c r="D40" s="41">
        <v>100</v>
      </c>
      <c r="E40" s="19">
        <v>161.88</v>
      </c>
      <c r="F40" s="42"/>
      <c r="G40" s="22">
        <f t="shared" ref="G40:G48" si="0">(E40/D40)-1</f>
        <v>0.61880000000000002</v>
      </c>
      <c r="H40" s="41">
        <v>100</v>
      </c>
      <c r="J40" s="6" t="s">
        <v>49</v>
      </c>
      <c r="K40" s="6" t="s">
        <v>50</v>
      </c>
      <c r="L40" s="2">
        <v>137</v>
      </c>
    </row>
    <row r="41" spans="1:19" ht="12" thickBot="1" x14ac:dyDescent="0.2">
      <c r="A41" s="166"/>
      <c r="B41" s="170"/>
      <c r="C41" s="45" t="s">
        <v>51</v>
      </c>
      <c r="D41" s="41">
        <v>50</v>
      </c>
      <c r="E41" s="19">
        <v>64.209999999999994</v>
      </c>
      <c r="F41" s="42"/>
      <c r="G41" s="22">
        <f t="shared" si="0"/>
        <v>0.28419999999999979</v>
      </c>
      <c r="H41" s="41">
        <v>50</v>
      </c>
      <c r="J41" s="6">
        <v>10</v>
      </c>
      <c r="K41" s="6" t="s">
        <v>28</v>
      </c>
      <c r="P41" s="2">
        <v>5.28</v>
      </c>
      <c r="Q41" s="2">
        <v>8.9499999999999993</v>
      </c>
    </row>
    <row r="42" spans="1:19" ht="12" thickBot="1" x14ac:dyDescent="0.2">
      <c r="A42" s="166"/>
      <c r="B42" s="170"/>
      <c r="C42" s="19" t="s">
        <v>52</v>
      </c>
      <c r="D42" s="41">
        <v>200</v>
      </c>
      <c r="E42" s="19"/>
      <c r="F42" s="42"/>
      <c r="G42" s="22">
        <f t="shared" si="0"/>
        <v>-1</v>
      </c>
      <c r="H42" s="41">
        <v>200</v>
      </c>
      <c r="J42" s="6" t="s">
        <v>39</v>
      </c>
      <c r="K42" s="6" t="s">
        <v>28</v>
      </c>
    </row>
    <row r="43" spans="1:19" ht="12" thickBot="1" x14ac:dyDescent="0.2">
      <c r="A43" s="166"/>
      <c r="B43" s="170"/>
      <c r="C43" s="19" t="s">
        <v>53</v>
      </c>
      <c r="D43" s="41">
        <v>300</v>
      </c>
      <c r="E43" s="19">
        <v>252</v>
      </c>
      <c r="F43" s="42"/>
      <c r="G43" s="22">
        <f t="shared" si="0"/>
        <v>-0.16000000000000003</v>
      </c>
      <c r="H43" s="41">
        <v>250</v>
      </c>
      <c r="J43" s="6" t="s">
        <v>54</v>
      </c>
      <c r="K43" s="6" t="s">
        <v>55</v>
      </c>
      <c r="L43" s="2">
        <v>345</v>
      </c>
      <c r="M43" s="2">
        <v>85</v>
      </c>
    </row>
    <row r="44" spans="1:19" ht="12" thickBot="1" x14ac:dyDescent="0.2">
      <c r="A44" s="166"/>
      <c r="B44" s="170"/>
      <c r="C44" s="19" t="s">
        <v>56</v>
      </c>
      <c r="D44" s="41">
        <v>300</v>
      </c>
      <c r="E44" s="19">
        <f>9.9+48.79</f>
        <v>58.69</v>
      </c>
      <c r="F44" s="42"/>
      <c r="G44" s="22">
        <f t="shared" si="0"/>
        <v>-0.80436666666666667</v>
      </c>
      <c r="H44" s="41">
        <v>200</v>
      </c>
      <c r="J44" s="6" t="s">
        <v>39</v>
      </c>
      <c r="K44" s="6" t="s">
        <v>28</v>
      </c>
    </row>
    <row r="45" spans="1:19" ht="12" thickBot="1" x14ac:dyDescent="0.2">
      <c r="A45" s="166"/>
      <c r="B45" s="170"/>
      <c r="C45" s="19" t="s">
        <v>57</v>
      </c>
      <c r="D45" s="41">
        <v>100</v>
      </c>
      <c r="E45" s="19">
        <v>180</v>
      </c>
      <c r="F45" s="42"/>
      <c r="G45" s="22">
        <f t="shared" si="0"/>
        <v>0.8</v>
      </c>
      <c r="H45" s="41">
        <v>400</v>
      </c>
      <c r="J45" s="43" t="s">
        <v>39</v>
      </c>
      <c r="K45" s="43"/>
      <c r="Q45" s="47"/>
      <c r="R45" s="2">
        <v>-51</v>
      </c>
      <c r="S45" s="2">
        <v>33.590000000000003</v>
      </c>
    </row>
    <row r="46" spans="1:19" ht="12" thickBot="1" x14ac:dyDescent="0.2">
      <c r="A46" s="166"/>
      <c r="B46" s="170"/>
      <c r="C46" s="19" t="s">
        <v>58</v>
      </c>
      <c r="D46" s="41">
        <v>850</v>
      </c>
      <c r="E46" s="19"/>
      <c r="F46" s="42"/>
      <c r="G46" s="22">
        <f t="shared" si="0"/>
        <v>-1</v>
      </c>
      <c r="H46" s="41">
        <v>650</v>
      </c>
      <c r="J46" s="43" t="s">
        <v>39</v>
      </c>
      <c r="K46" s="43"/>
      <c r="Q46" s="47"/>
    </row>
    <row r="47" spans="1:19" ht="12" thickBot="1" x14ac:dyDescent="0.2">
      <c r="A47" s="166"/>
      <c r="B47" s="170"/>
      <c r="C47" s="19" t="s">
        <v>59</v>
      </c>
      <c r="D47" s="41">
        <v>200</v>
      </c>
      <c r="E47" s="19"/>
      <c r="F47" s="42"/>
      <c r="G47" s="22">
        <f t="shared" si="0"/>
        <v>-1</v>
      </c>
      <c r="H47" s="41">
        <v>100</v>
      </c>
      <c r="J47" s="43"/>
      <c r="K47" s="43"/>
      <c r="Q47" s="47"/>
    </row>
    <row r="48" spans="1:19" ht="12" thickBot="1" x14ac:dyDescent="0.2">
      <c r="A48" s="166"/>
      <c r="B48" s="170"/>
      <c r="C48" s="19" t="s">
        <v>60</v>
      </c>
      <c r="D48" s="41">
        <v>500</v>
      </c>
      <c r="E48" s="19">
        <f>317.6-6.4</f>
        <v>311.20000000000005</v>
      </c>
      <c r="F48" s="42"/>
      <c r="G48" s="22">
        <f t="shared" si="0"/>
        <v>-0.37759999999999994</v>
      </c>
      <c r="H48" s="41">
        <v>400</v>
      </c>
      <c r="J48" s="6">
        <v>10</v>
      </c>
      <c r="K48" s="6" t="s">
        <v>28</v>
      </c>
      <c r="L48" s="2">
        <v>52</v>
      </c>
      <c r="M48" s="2">
        <v>113.19</v>
      </c>
      <c r="N48" s="2">
        <v>-11.34</v>
      </c>
      <c r="P48" s="27">
        <f>SUM(D40:D48)</f>
        <v>2600</v>
      </c>
    </row>
    <row r="49" spans="1:17" ht="12" thickBot="1" x14ac:dyDescent="0.2">
      <c r="A49" s="166"/>
      <c r="B49" s="171"/>
      <c r="C49" s="24"/>
      <c r="D49" s="44"/>
      <c r="E49" s="24"/>
      <c r="F49" s="19">
        <f>SUM(E40:E48)</f>
        <v>1027.98</v>
      </c>
      <c r="G49" s="22">
        <f>(F49/P48)-1</f>
        <v>-0.60462307692307693</v>
      </c>
      <c r="H49" s="44"/>
      <c r="J49" s="43"/>
      <c r="K49" s="43"/>
    </row>
    <row r="50" spans="1:17" ht="12" thickBot="1" x14ac:dyDescent="0.2">
      <c r="A50" s="167"/>
      <c r="B50" s="162" t="s">
        <v>61</v>
      </c>
      <c r="C50" s="149" t="s">
        <v>52</v>
      </c>
      <c r="D50" s="41">
        <v>200</v>
      </c>
      <c r="E50" s="19"/>
      <c r="F50" s="42"/>
      <c r="G50" s="22">
        <f>(E50/D50)-1</f>
        <v>-1</v>
      </c>
      <c r="H50" s="41">
        <v>200</v>
      </c>
      <c r="J50" s="48"/>
      <c r="K50" s="48" t="s">
        <v>62</v>
      </c>
    </row>
    <row r="51" spans="1:17" ht="12" thickBot="1" x14ac:dyDescent="0.2">
      <c r="A51" s="167"/>
      <c r="B51" s="163"/>
      <c r="C51" s="149" t="s">
        <v>56</v>
      </c>
      <c r="D51" s="41">
        <v>200</v>
      </c>
      <c r="E51" s="19">
        <v>768.44</v>
      </c>
      <c r="F51" s="42"/>
      <c r="G51" s="22">
        <f>(E51/D51)-1</f>
        <v>2.8422000000000001</v>
      </c>
      <c r="H51" s="41">
        <v>1200</v>
      </c>
      <c r="J51" s="48"/>
      <c r="K51" s="48" t="s">
        <v>62</v>
      </c>
      <c r="L51" s="2">
        <v>713.38</v>
      </c>
    </row>
    <row r="52" spans="1:17" ht="12" thickBot="1" x14ac:dyDescent="0.2">
      <c r="A52" s="167"/>
      <c r="B52" s="163"/>
      <c r="C52" s="149" t="s">
        <v>57</v>
      </c>
      <c r="D52" s="41">
        <v>200</v>
      </c>
      <c r="E52" s="19">
        <v>392.89</v>
      </c>
      <c r="F52" s="42"/>
      <c r="G52" s="22">
        <f>(E52/D52)-1</f>
        <v>0.96445000000000003</v>
      </c>
      <c r="H52" s="41">
        <v>200</v>
      </c>
      <c r="J52" s="48"/>
      <c r="K52" s="48" t="s">
        <v>62</v>
      </c>
    </row>
    <row r="53" spans="1:17" ht="12" thickBot="1" x14ac:dyDescent="0.2">
      <c r="A53" s="167"/>
      <c r="B53" s="163"/>
      <c r="C53" s="149" t="s">
        <v>46</v>
      </c>
      <c r="D53" s="41">
        <v>100</v>
      </c>
      <c r="E53" s="19">
        <v>48.89</v>
      </c>
      <c r="F53" s="42"/>
      <c r="G53" s="22">
        <f>(E53/D53)-1</f>
        <v>-0.5111</v>
      </c>
      <c r="H53" s="41">
        <v>100</v>
      </c>
      <c r="J53" s="48"/>
      <c r="K53" s="48" t="s">
        <v>62</v>
      </c>
    </row>
    <row r="54" spans="1:17" ht="12" thickBot="1" x14ac:dyDescent="0.2">
      <c r="A54" s="167"/>
      <c r="B54" s="163"/>
      <c r="C54" s="150" t="s">
        <v>19</v>
      </c>
      <c r="D54" s="41">
        <v>100</v>
      </c>
      <c r="E54" s="19"/>
      <c r="F54" s="42"/>
      <c r="G54" s="22">
        <f>(E54/D54)-1</f>
        <v>-1</v>
      </c>
      <c r="H54" s="41">
        <v>100</v>
      </c>
      <c r="J54" s="6" t="s">
        <v>63</v>
      </c>
      <c r="P54" s="27">
        <f>SUM(D50:D54)</f>
        <v>800</v>
      </c>
    </row>
    <row r="55" spans="1:17" ht="12" thickBot="1" x14ac:dyDescent="0.2">
      <c r="A55" s="167"/>
      <c r="B55" s="152"/>
      <c r="C55" s="49"/>
      <c r="D55" s="49"/>
      <c r="E55" s="49"/>
      <c r="F55" s="50">
        <f>SUM(E50:E54)</f>
        <v>1210.22</v>
      </c>
      <c r="G55" s="22">
        <f>(F55/P54)-1</f>
        <v>0.51277499999999998</v>
      </c>
      <c r="H55" s="44"/>
      <c r="P55" s="27"/>
    </row>
    <row r="56" spans="1:17" ht="12" thickBot="1" x14ac:dyDescent="0.2">
      <c r="A56" s="167"/>
      <c r="B56" s="172" t="s">
        <v>159</v>
      </c>
      <c r="C56" s="172"/>
      <c r="D56" s="172"/>
      <c r="E56" s="172"/>
      <c r="F56" s="150">
        <v>1200</v>
      </c>
      <c r="G56" s="22" t="e">
        <f>(F56/D56)-1</f>
        <v>#DIV/0!</v>
      </c>
      <c r="H56" s="41"/>
      <c r="P56" s="27"/>
    </row>
    <row r="57" spans="1:17" ht="12" thickBot="1" x14ac:dyDescent="0.2">
      <c r="A57" s="167"/>
      <c r="B57" s="172" t="s">
        <v>157</v>
      </c>
      <c r="C57" s="172"/>
      <c r="D57" s="172"/>
      <c r="E57" s="172"/>
      <c r="F57" s="150">
        <v>1447</v>
      </c>
      <c r="G57" s="22" t="e">
        <f>(F57/D57)-1</f>
        <v>#DIV/0!</v>
      </c>
      <c r="H57" s="41">
        <f>H21</f>
        <v>1600</v>
      </c>
      <c r="P57" s="27"/>
    </row>
    <row r="58" spans="1:17" ht="12" thickBot="1" x14ac:dyDescent="0.2">
      <c r="A58" s="166"/>
      <c r="B58" s="148"/>
      <c r="C58" s="151"/>
      <c r="D58" s="151"/>
      <c r="E58" s="151"/>
      <c r="F58" s="49"/>
      <c r="G58" s="49"/>
      <c r="H58" s="41"/>
      <c r="J58" s="6" t="s">
        <v>64</v>
      </c>
    </row>
    <row r="59" spans="1:17" ht="12" thickBot="1" x14ac:dyDescent="0.2">
      <c r="C59" s="51"/>
      <c r="D59" s="52">
        <f>SUM(D27:D57)</f>
        <v>4130</v>
      </c>
      <c r="E59" s="51"/>
      <c r="F59" s="53">
        <f>SUM(F55,F49,F35,F39,F32)+F56+F57</f>
        <v>5523.78</v>
      </c>
      <c r="G59" s="54">
        <f>1-(D59/F59)</f>
        <v>0.25232359000539484</v>
      </c>
      <c r="H59" s="55">
        <f>SUM(H27:H57)</f>
        <v>7040</v>
      </c>
    </row>
    <row r="60" spans="1:17" ht="12" thickBot="1" x14ac:dyDescent="0.2">
      <c r="G60" s="37"/>
      <c r="P60" s="2">
        <v>-131.19</v>
      </c>
      <c r="Q60" s="2">
        <f>F61-P60</f>
        <v>-157.71999999999986</v>
      </c>
    </row>
    <row r="61" spans="1:17" ht="12" thickBot="1" x14ac:dyDescent="0.2">
      <c r="C61" s="56" t="s">
        <v>65</v>
      </c>
      <c r="D61" s="57">
        <f>D24-D59</f>
        <v>-520</v>
      </c>
      <c r="E61" s="57"/>
      <c r="F61" s="57">
        <f>E24-F59</f>
        <v>-288.90999999999985</v>
      </c>
      <c r="G61" s="22">
        <f>(E61/D61)-1</f>
        <v>-1</v>
      </c>
      <c r="H61" s="58">
        <f>H24-H59</f>
        <v>-24.890000000000327</v>
      </c>
    </row>
    <row r="62" spans="1:17" x14ac:dyDescent="0.15">
      <c r="D62" s="59">
        <f>D61*6.55957</f>
        <v>-3410.9764</v>
      </c>
      <c r="E62" s="60"/>
      <c r="F62" s="59">
        <f>F61*6.55957</f>
        <v>-1895.1253686999989</v>
      </c>
      <c r="G62" s="61"/>
      <c r="H62" s="59">
        <f>H61*6.55957</f>
        <v>-163.26769730000214</v>
      </c>
      <c r="K62" s="23">
        <f>407.62-F61</f>
        <v>696.52999999999986</v>
      </c>
      <c r="L62" s="2">
        <f>355.19-F61</f>
        <v>644.09999999999991</v>
      </c>
    </row>
    <row r="64" spans="1:17" ht="12.75" x14ac:dyDescent="0.2">
      <c r="L64" s="62">
        <f>F59-Fosses!C46</f>
        <v>1447</v>
      </c>
    </row>
    <row r="65" spans="4:6" x14ac:dyDescent="0.15">
      <c r="D65" s="4">
        <f>Departement!D46</f>
        <v>3280</v>
      </c>
      <c r="F65" s="4">
        <f>113.87-F61</f>
        <v>402.77999999999986</v>
      </c>
    </row>
    <row r="66" spans="4:6" x14ac:dyDescent="0.15">
      <c r="D66" s="4">
        <f>D65-D59</f>
        <v>-850</v>
      </c>
    </row>
  </sheetData>
  <mergeCells count="19">
    <mergeCell ref="A3:H3"/>
    <mergeCell ref="D7:E7"/>
    <mergeCell ref="F8:F10"/>
    <mergeCell ref="H8:H10"/>
    <mergeCell ref="D9:E10"/>
    <mergeCell ref="A11:A23"/>
    <mergeCell ref="B11:B15"/>
    <mergeCell ref="B16:B20"/>
    <mergeCell ref="B21:C21"/>
    <mergeCell ref="B50:B54"/>
    <mergeCell ref="B22:C22"/>
    <mergeCell ref="B23:C23"/>
    <mergeCell ref="A27:A58"/>
    <mergeCell ref="B27:B32"/>
    <mergeCell ref="B33:B35"/>
    <mergeCell ref="B36:B39"/>
    <mergeCell ref="B40:B49"/>
    <mergeCell ref="B56:E56"/>
    <mergeCell ref="B57:E57"/>
  </mergeCells>
  <pageMargins left="0.19027777777777802" right="0.17013888888888901" top="0.4" bottom="0.5402777777777783" header="0.4" footer="0.51180555555555607"/>
  <pageSetup paperSize="9" fitToWidth="0" fitToHeight="0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workbookViewId="0">
      <selection activeCell="I10" sqref="I10"/>
    </sheetView>
  </sheetViews>
  <sheetFormatPr baseColWidth="10" defaultColWidth="17.5703125" defaultRowHeight="11.25" x14ac:dyDescent="0.15"/>
  <cols>
    <col min="1" max="1" width="6.5703125" style="1" customWidth="1"/>
    <col min="2" max="2" width="26" style="63" customWidth="1"/>
    <col min="3" max="3" width="43.7109375" style="64" customWidth="1"/>
    <col min="4" max="4" width="22" style="4" customWidth="1"/>
    <col min="5" max="5" width="17.5703125" style="4" customWidth="1"/>
    <col min="6" max="6" width="16" style="5" customWidth="1"/>
    <col min="7" max="7" width="18.140625" style="4" customWidth="1"/>
    <col min="8" max="8" width="17.5703125" style="2" customWidth="1"/>
    <col min="9" max="9" width="18" style="2" bestFit="1" customWidth="1"/>
    <col min="10" max="10" width="17.5703125" style="2" customWidth="1"/>
    <col min="11" max="16384" width="17.5703125" style="2"/>
  </cols>
  <sheetData>
    <row r="1" spans="1:10" ht="12" thickBot="1" x14ac:dyDescent="0.2"/>
    <row r="2" spans="1:10" ht="18.75" thickBot="1" x14ac:dyDescent="0.3">
      <c r="A2" s="173" t="s">
        <v>164</v>
      </c>
      <c r="B2" s="173"/>
      <c r="C2" s="173"/>
      <c r="D2" s="173"/>
      <c r="E2" s="173"/>
      <c r="F2" s="173"/>
      <c r="G2" s="173"/>
    </row>
    <row r="4" spans="1:10" ht="12" thickBot="1" x14ac:dyDescent="0.2"/>
    <row r="5" spans="1:10" s="14" customFormat="1" ht="12" thickBot="1" x14ac:dyDescent="0.2">
      <c r="A5" s="8"/>
      <c r="B5" s="65"/>
      <c r="C5" s="66"/>
      <c r="D5" s="11" t="s">
        <v>67</v>
      </c>
      <c r="E5" s="11" t="s">
        <v>4</v>
      </c>
      <c r="F5" s="178" t="s">
        <v>2</v>
      </c>
      <c r="G5" s="13" t="s">
        <v>0</v>
      </c>
    </row>
    <row r="6" spans="1:10" s="14" customFormat="1" ht="12" thickBot="1" x14ac:dyDescent="0.2">
      <c r="A6" s="8"/>
      <c r="B6" s="67" t="s">
        <v>5</v>
      </c>
      <c r="C6" s="68" t="s">
        <v>6</v>
      </c>
      <c r="D6" s="179" t="str">
        <f>'2011'!D9</f>
        <v>01/01/12 -  31/12/12</v>
      </c>
      <c r="E6" s="179"/>
      <c r="F6" s="178"/>
      <c r="G6" s="180">
        <f>'2011'!H8</f>
        <v>2013</v>
      </c>
    </row>
    <row r="7" spans="1:10" s="14" customFormat="1" ht="12" thickBot="1" x14ac:dyDescent="0.2">
      <c r="A7" s="8"/>
      <c r="B7" s="67"/>
      <c r="C7" s="68"/>
      <c r="D7" s="179"/>
      <c r="E7" s="179"/>
      <c r="F7" s="178"/>
      <c r="G7" s="180"/>
    </row>
    <row r="8" spans="1:10" s="14" customFormat="1" ht="12" thickBot="1" x14ac:dyDescent="0.2">
      <c r="A8" s="8"/>
      <c r="B8" s="69" t="s">
        <v>68</v>
      </c>
      <c r="C8" s="70"/>
      <c r="D8" s="71"/>
      <c r="E8" s="72">
        <v>1472.0319999999999</v>
      </c>
      <c r="F8" s="73"/>
      <c r="G8" s="74">
        <f>E8+E48</f>
        <v>1183.1219999999992</v>
      </c>
      <c r="I8" s="75">
        <v>2428.88</v>
      </c>
      <c r="J8" s="14" t="s">
        <v>161</v>
      </c>
    </row>
    <row r="9" spans="1:10" ht="11.65" customHeight="1" thickBot="1" x14ac:dyDescent="0.2">
      <c r="A9" s="181" t="s">
        <v>7</v>
      </c>
      <c r="B9" s="182" t="s">
        <v>69</v>
      </c>
      <c r="C9" s="76" t="s">
        <v>70</v>
      </c>
      <c r="D9" s="77">
        <f>'2011'!D11+'2011'!D12+'2011'!D13+'2011'!D14</f>
        <v>1310</v>
      </c>
      <c r="E9" s="77">
        <f>'2011'!E11+'2011'!E12+'2011'!E13+'2011'!E14</f>
        <v>1290</v>
      </c>
      <c r="F9" s="78">
        <f>1-(D9/E9)</f>
        <v>-1.5503875968992276E-2</v>
      </c>
      <c r="G9" s="79">
        <f>'2011'!H11+'2011'!H12+'2011'!H13+'2011'!H14</f>
        <v>1310</v>
      </c>
      <c r="I9" s="153">
        <f>G8+G22</f>
        <v>2383.1219999999994</v>
      </c>
      <c r="J9" s="2" t="s">
        <v>162</v>
      </c>
    </row>
    <row r="10" spans="1:10" ht="12" thickBot="1" x14ac:dyDescent="0.2">
      <c r="A10" s="181"/>
      <c r="B10" s="182"/>
      <c r="C10" s="80" t="s">
        <v>71</v>
      </c>
      <c r="D10" s="28">
        <v>0</v>
      </c>
      <c r="E10" s="20">
        <v>0</v>
      </c>
      <c r="F10" s="22">
        <v>0</v>
      </c>
      <c r="G10" s="81">
        <v>0</v>
      </c>
      <c r="I10" s="153">
        <f>I9-I8</f>
        <v>-45.75800000000072</v>
      </c>
      <c r="J10" s="2" t="s">
        <v>163</v>
      </c>
    </row>
    <row r="11" spans="1:10" ht="12" thickBot="1" x14ac:dyDescent="0.2">
      <c r="A11" s="181"/>
      <c r="B11" s="182"/>
      <c r="C11" s="82"/>
      <c r="D11" s="83">
        <f>D10+D9</f>
        <v>1310</v>
      </c>
      <c r="E11" s="83">
        <f>E10+E9</f>
        <v>1290</v>
      </c>
      <c r="F11" s="84"/>
      <c r="G11" s="85">
        <f>G10+G9</f>
        <v>1310</v>
      </c>
      <c r="I11" s="27"/>
    </row>
    <row r="12" spans="1:10" ht="13.5" customHeight="1" thickBot="1" x14ac:dyDescent="0.2">
      <c r="A12" s="181"/>
      <c r="B12" s="182" t="s">
        <v>14</v>
      </c>
      <c r="C12" s="76" t="s">
        <v>72</v>
      </c>
      <c r="D12" s="77">
        <v>0</v>
      </c>
      <c r="E12" s="38">
        <v>0</v>
      </c>
      <c r="F12" s="78" t="e">
        <f>1-(D12/E12)</f>
        <v>#DIV/0!</v>
      </c>
      <c r="G12" s="39">
        <v>0</v>
      </c>
      <c r="I12" s="27"/>
    </row>
    <row r="13" spans="1:10" ht="12" thickBot="1" x14ac:dyDescent="0.2">
      <c r="A13" s="181"/>
      <c r="B13" s="182"/>
      <c r="C13" s="80" t="s">
        <v>73</v>
      </c>
      <c r="D13" s="28">
        <v>0</v>
      </c>
      <c r="E13" s="19">
        <v>0</v>
      </c>
      <c r="F13" s="22" t="e">
        <f>1-(D13/E13)</f>
        <v>#DIV/0!</v>
      </c>
      <c r="G13" s="41">
        <v>0</v>
      </c>
      <c r="I13" s="27"/>
    </row>
    <row r="14" spans="1:10" ht="12" thickBot="1" x14ac:dyDescent="0.2">
      <c r="A14" s="181"/>
      <c r="B14" s="182"/>
      <c r="C14" s="80" t="s">
        <v>17</v>
      </c>
      <c r="D14" s="28">
        <f>'2011'!D18+'2011'!D19+'2011'!D20</f>
        <v>500</v>
      </c>
      <c r="E14" s="28">
        <f>'2011'!E18+'2011'!E19+'2011'!E20</f>
        <v>897.87</v>
      </c>
      <c r="F14" s="22">
        <f>1-(D14/E14)</f>
        <v>0.44312651051934027</v>
      </c>
      <c r="G14" s="86">
        <f>'2011'!H18+'2011'!H19+'2011'!H20</f>
        <v>1105.1100000000001</v>
      </c>
    </row>
    <row r="15" spans="1:10" ht="12" thickBot="1" x14ac:dyDescent="0.2">
      <c r="A15" s="181"/>
      <c r="B15" s="182"/>
      <c r="C15" s="80" t="s">
        <v>74</v>
      </c>
      <c r="D15" s="19">
        <v>0</v>
      </c>
      <c r="E15" s="19">
        <v>0</v>
      </c>
      <c r="F15" s="22" t="e">
        <f>1-(D15/E15)</f>
        <v>#DIV/0!</v>
      </c>
      <c r="G15" s="41">
        <v>0</v>
      </c>
      <c r="I15" s="27"/>
    </row>
    <row r="16" spans="1:10" ht="12" thickBot="1" x14ac:dyDescent="0.2">
      <c r="A16" s="181"/>
      <c r="B16" s="182"/>
      <c r="C16" s="80" t="s">
        <v>75</v>
      </c>
      <c r="D16" s="28">
        <f>'2011'!D16+'2011'!D17</f>
        <v>1800</v>
      </c>
      <c r="E16" s="28">
        <f>'2011'!E16+'2011'!E17</f>
        <v>1600</v>
      </c>
      <c r="F16" s="22">
        <f>1-(D16/E16)</f>
        <v>-0.125</v>
      </c>
      <c r="G16" s="86">
        <f>'2011'!H16+'2011'!H17</f>
        <v>1800</v>
      </c>
    </row>
    <row r="17" spans="1:9" ht="12" thickBot="1" x14ac:dyDescent="0.2">
      <c r="A17" s="181"/>
      <c r="B17" s="182"/>
      <c r="C17" s="87"/>
      <c r="D17" s="88">
        <f>D16+D15+D14+D13+D12</f>
        <v>2300</v>
      </c>
      <c r="E17" s="88">
        <f>E16+E15+E14+E13+E12</f>
        <v>2497.87</v>
      </c>
      <c r="F17" s="84"/>
      <c r="G17" s="89">
        <f>G16+G15+G14+G13+G12</f>
        <v>2905.11</v>
      </c>
      <c r="I17" s="27"/>
    </row>
    <row r="18" spans="1:9" ht="11.65" customHeight="1" thickBot="1" x14ac:dyDescent="0.2">
      <c r="A18" s="181"/>
      <c r="B18" s="182" t="s">
        <v>20</v>
      </c>
      <c r="C18" s="90" t="s">
        <v>76</v>
      </c>
      <c r="D18" s="91">
        <v>0</v>
      </c>
      <c r="E18" s="92">
        <v>0</v>
      </c>
      <c r="F18" s="78" t="e">
        <f>1-(D18/E18)</f>
        <v>#DIV/0!</v>
      </c>
      <c r="G18" s="93">
        <v>0</v>
      </c>
      <c r="I18" s="27"/>
    </row>
    <row r="19" spans="1:9" ht="12" thickBot="1" x14ac:dyDescent="0.2">
      <c r="A19" s="181"/>
      <c r="B19" s="182"/>
      <c r="C19" s="94" t="s">
        <v>77</v>
      </c>
      <c r="D19" s="95">
        <v>0</v>
      </c>
      <c r="E19" s="96">
        <v>0</v>
      </c>
      <c r="F19" s="22" t="e">
        <f>1-(D19/E19)</f>
        <v>#DIV/0!</v>
      </c>
      <c r="G19" s="97">
        <v>0</v>
      </c>
      <c r="I19" s="27"/>
    </row>
    <row r="20" spans="1:9" ht="12" thickBot="1" x14ac:dyDescent="0.2">
      <c r="A20" s="181"/>
      <c r="B20" s="182"/>
      <c r="C20" s="94" t="s">
        <v>78</v>
      </c>
      <c r="D20" s="95">
        <v>0</v>
      </c>
      <c r="E20" s="96">
        <f>'2011'!E23</f>
        <v>0</v>
      </c>
      <c r="F20" s="22" t="e">
        <f>1-(D20/E20)</f>
        <v>#DIV/0!</v>
      </c>
      <c r="G20" s="97">
        <v>0</v>
      </c>
      <c r="I20" s="27"/>
    </row>
    <row r="21" spans="1:9" ht="12" thickBot="1" x14ac:dyDescent="0.2">
      <c r="A21" s="181"/>
      <c r="B21" s="182"/>
      <c r="C21" s="94" t="str">
        <f>'2011'!B21</f>
        <v>Bénévolat</v>
      </c>
      <c r="D21" s="95">
        <f>'2011'!D21</f>
        <v>0</v>
      </c>
      <c r="E21" s="96">
        <f>'2011'!E21</f>
        <v>1447</v>
      </c>
      <c r="F21" s="22"/>
      <c r="G21" s="97">
        <f>'2011'!H21</f>
        <v>1600</v>
      </c>
      <c r="I21" s="27"/>
    </row>
    <row r="22" spans="1:9" ht="12" thickBot="1" x14ac:dyDescent="0.2">
      <c r="A22" s="181"/>
      <c r="B22" s="182"/>
      <c r="C22" s="94" t="s">
        <v>79</v>
      </c>
      <c r="D22" s="95">
        <v>0</v>
      </c>
      <c r="E22" s="96">
        <v>0</v>
      </c>
      <c r="F22" s="22" t="e">
        <f>1-(D22/E22)</f>
        <v>#DIV/0!</v>
      </c>
      <c r="G22" s="97">
        <f>'2011'!H22</f>
        <v>1200</v>
      </c>
      <c r="I22" s="27"/>
    </row>
    <row r="23" spans="1:9" ht="12" thickBot="1" x14ac:dyDescent="0.2">
      <c r="A23" s="181"/>
      <c r="B23" s="182"/>
      <c r="C23" s="98"/>
      <c r="D23" s="99">
        <f>D22+D20+D19+D18</f>
        <v>0</v>
      </c>
      <c r="E23" s="99">
        <f>E22+E20+E19+E18+E21</f>
        <v>1447</v>
      </c>
      <c r="F23" s="84"/>
      <c r="G23" s="100">
        <f>G22+G20+G19+G18</f>
        <v>1200</v>
      </c>
      <c r="I23" s="27"/>
    </row>
    <row r="24" spans="1:9" s="30" customFormat="1" ht="13.5" customHeight="1" thickBot="1" x14ac:dyDescent="0.2">
      <c r="A24" s="181"/>
      <c r="B24" s="101"/>
      <c r="C24" s="102"/>
      <c r="D24" s="103">
        <f>D23+D17+D11</f>
        <v>3610</v>
      </c>
      <c r="E24" s="34">
        <f>E23+E17+E11</f>
        <v>5234.87</v>
      </c>
      <c r="F24" s="104">
        <f>1-(D24/E24)</f>
        <v>0.31039357233321929</v>
      </c>
      <c r="G24" s="35">
        <f>G23+G17+G11+G21</f>
        <v>7015.1100000000006</v>
      </c>
      <c r="I24" s="105"/>
    </row>
    <row r="25" spans="1:9" ht="12" thickBot="1" x14ac:dyDescent="0.2">
      <c r="C25" s="106"/>
      <c r="D25" s="36"/>
      <c r="E25" s="107">
        <f>E24+E8</f>
        <v>6706.902</v>
      </c>
      <c r="F25" s="108"/>
      <c r="G25" s="109">
        <f>G24+G8</f>
        <v>8198.232</v>
      </c>
    </row>
    <row r="26" spans="1:9" ht="12" thickBot="1" x14ac:dyDescent="0.2">
      <c r="C26" s="106"/>
      <c r="D26" s="36"/>
      <c r="E26" s="36"/>
      <c r="F26" s="37"/>
      <c r="G26" s="36"/>
    </row>
    <row r="27" spans="1:9" ht="11.65" customHeight="1" thickBot="1" x14ac:dyDescent="0.2">
      <c r="A27" s="183" t="s">
        <v>21</v>
      </c>
      <c r="B27" s="184" t="s">
        <v>80</v>
      </c>
      <c r="C27" s="76" t="s">
        <v>81</v>
      </c>
      <c r="D27" s="38">
        <v>0</v>
      </c>
      <c r="E27" s="38">
        <v>0</v>
      </c>
      <c r="F27" s="78" t="e">
        <f t="shared" ref="F27:F33" si="0">1-(D27/E27)</f>
        <v>#DIV/0!</v>
      </c>
      <c r="G27" s="39">
        <v>0</v>
      </c>
    </row>
    <row r="28" spans="1:9" ht="12" thickBot="1" x14ac:dyDescent="0.2">
      <c r="A28" s="183"/>
      <c r="B28" s="184"/>
      <c r="C28" s="80" t="s">
        <v>82</v>
      </c>
      <c r="D28" s="19">
        <v>0</v>
      </c>
      <c r="E28" s="19">
        <v>0</v>
      </c>
      <c r="F28" s="22" t="e">
        <f t="shared" si="0"/>
        <v>#DIV/0!</v>
      </c>
      <c r="G28" s="41">
        <v>0</v>
      </c>
    </row>
    <row r="29" spans="1:9" ht="12" thickBot="1" x14ac:dyDescent="0.2">
      <c r="A29" s="183"/>
      <c r="B29" s="184"/>
      <c r="C29" s="80" t="s">
        <v>83</v>
      </c>
      <c r="D29" s="19">
        <f>'2011'!D28</f>
        <v>100</v>
      </c>
      <c r="E29" s="19">
        <f>'2011'!E28</f>
        <v>37.65</v>
      </c>
      <c r="F29" s="22">
        <f t="shared" si="0"/>
        <v>-1.6560424966799472</v>
      </c>
      <c r="G29" s="41">
        <f>'2011'!H28</f>
        <v>100</v>
      </c>
    </row>
    <row r="30" spans="1:9" ht="12" thickBot="1" x14ac:dyDescent="0.2">
      <c r="A30" s="183"/>
      <c r="B30" s="184"/>
      <c r="C30" s="110" t="s">
        <v>84</v>
      </c>
      <c r="D30" s="50">
        <f>'2011'!D40+'2011'!D31</f>
        <v>210</v>
      </c>
      <c r="E30" s="50">
        <f>'2011'!E40+'2011'!E31</f>
        <v>405.5</v>
      </c>
      <c r="F30" s="111">
        <f t="shared" si="0"/>
        <v>0.48212083847102338</v>
      </c>
      <c r="G30" s="112">
        <f>'2011'!H40+'2011'!H31</f>
        <v>350</v>
      </c>
    </row>
    <row r="31" spans="1:9" ht="12" thickBot="1" x14ac:dyDescent="0.2">
      <c r="A31" s="183"/>
      <c r="B31" s="184"/>
      <c r="C31" s="80" t="s">
        <v>85</v>
      </c>
      <c r="D31" s="19">
        <f>'2011'!D30</f>
        <v>0</v>
      </c>
      <c r="E31" s="19">
        <f>'2011'!E30</f>
        <v>0</v>
      </c>
      <c r="F31" s="111" t="e">
        <f t="shared" si="0"/>
        <v>#DIV/0!</v>
      </c>
      <c r="G31" s="41">
        <f>'2011'!H30</f>
        <v>0</v>
      </c>
    </row>
    <row r="32" spans="1:9" ht="12" thickBot="1" x14ac:dyDescent="0.2">
      <c r="A32" s="183"/>
      <c r="B32" s="184"/>
      <c r="C32" s="80" t="s">
        <v>86</v>
      </c>
      <c r="D32" s="19">
        <v>0</v>
      </c>
      <c r="E32" s="19">
        <v>0</v>
      </c>
      <c r="F32" s="111" t="e">
        <f t="shared" si="0"/>
        <v>#DIV/0!</v>
      </c>
      <c r="G32" s="41">
        <v>0</v>
      </c>
    </row>
    <row r="33" spans="1:9" ht="12" thickBot="1" x14ac:dyDescent="0.2">
      <c r="A33" s="183"/>
      <c r="B33" s="184"/>
      <c r="C33" s="80" t="s">
        <v>23</v>
      </c>
      <c r="D33" s="19">
        <f>'2011'!D27</f>
        <v>200</v>
      </c>
      <c r="E33" s="19">
        <f>'2011'!E27</f>
        <v>207.17</v>
      </c>
      <c r="F33" s="111">
        <f t="shared" si="0"/>
        <v>3.4609258097214823E-2</v>
      </c>
      <c r="G33" s="41">
        <f>'2011'!H27</f>
        <v>250</v>
      </c>
    </row>
    <row r="34" spans="1:9" ht="12" thickBot="1" x14ac:dyDescent="0.2">
      <c r="A34" s="183"/>
      <c r="B34" s="184"/>
      <c r="C34" s="113"/>
      <c r="D34" s="83">
        <f>SUM(D27:D33)</f>
        <v>510</v>
      </c>
      <c r="E34" s="83">
        <f>SUM(E27:E33)</f>
        <v>650.31999999999994</v>
      </c>
      <c r="F34" s="104"/>
      <c r="G34" s="85">
        <f>SUM(G27:G33)</f>
        <v>700</v>
      </c>
      <c r="I34" s="27"/>
    </row>
    <row r="35" spans="1:9" ht="11.65" customHeight="1" thickBot="1" x14ac:dyDescent="0.2">
      <c r="A35" s="183"/>
      <c r="B35" s="184" t="s">
        <v>87</v>
      </c>
      <c r="C35" s="114" t="s">
        <v>88</v>
      </c>
      <c r="D35" s="38">
        <v>0</v>
      </c>
      <c r="E35" s="38">
        <v>0</v>
      </c>
      <c r="F35" s="78" t="e">
        <f>1-(D35/E35)</f>
        <v>#DIV/0!</v>
      </c>
      <c r="G35" s="39">
        <v>0</v>
      </c>
    </row>
    <row r="36" spans="1:9" ht="12" thickBot="1" x14ac:dyDescent="0.2">
      <c r="A36" s="183"/>
      <c r="B36" s="184"/>
      <c r="C36" s="115" t="s">
        <v>89</v>
      </c>
      <c r="D36" s="19">
        <v>0</v>
      </c>
      <c r="E36" s="19">
        <v>0</v>
      </c>
      <c r="F36" s="22" t="e">
        <f>1-(D36/E36)</f>
        <v>#DIV/0!</v>
      </c>
      <c r="G36" s="41">
        <v>0</v>
      </c>
    </row>
    <row r="37" spans="1:9" ht="12" thickBot="1" x14ac:dyDescent="0.2">
      <c r="A37" s="183"/>
      <c r="B37" s="184"/>
      <c r="C37" s="116"/>
      <c r="D37" s="83">
        <f>SUM(D35:D36)</f>
        <v>0</v>
      </c>
      <c r="E37" s="83">
        <f>SUM(E35:E36)</f>
        <v>0</v>
      </c>
      <c r="F37" s="117"/>
      <c r="G37" s="85">
        <f>SUM(G35:G36)</f>
        <v>0</v>
      </c>
      <c r="I37" s="27"/>
    </row>
    <row r="38" spans="1:9" ht="11.65" customHeight="1" thickBot="1" x14ac:dyDescent="0.2">
      <c r="A38" s="183"/>
      <c r="B38" s="184" t="s">
        <v>90</v>
      </c>
      <c r="C38" s="114" t="s">
        <v>91</v>
      </c>
      <c r="D38" s="38">
        <f>'2011'!D34+'2011'!D41+'2011'!D42+'2011'!D43+'2011'!D44+'2011'!D45+'2011'!D48+'2011'!D50+'2011'!D52+'2011'!D53+'2011'!D54+'2011'!D47</f>
        <v>2350</v>
      </c>
      <c r="E38" s="38">
        <f>'2011'!E34+'2011'!E41+'2011'!E42+'2011'!E43+'2011'!E44+'2011'!E45+'2011'!E48+'2011'!E50+'2011'!E52+'2011'!E53+'2011'!E54+'2011'!E46+'2011'!E47</f>
        <v>1307.8800000000001</v>
      </c>
      <c r="F38" s="78">
        <f>1-(D38/E38)</f>
        <v>-0.79680092974890648</v>
      </c>
      <c r="G38" s="39">
        <f>'2011'!H34+'2011'!H41+'2011'!H42+'2011'!H43+'2011'!H44+'2011'!H45+'2011'!H48+'2011'!H50+'2011'!H52+'2011'!H53+'2011'!H54+'2011'!H46+'2011'!H47</f>
        <v>2950</v>
      </c>
      <c r="H38" s="36"/>
    </row>
    <row r="39" spans="1:9" ht="12" thickBot="1" x14ac:dyDescent="0.2">
      <c r="A39" s="183"/>
      <c r="B39" s="184"/>
      <c r="C39" s="115" t="s">
        <v>92</v>
      </c>
      <c r="D39" s="19">
        <f>'2011'!D36+'2011'!D37+'2011'!D33+'2011'!D38</f>
        <v>190</v>
      </c>
      <c r="E39" s="19">
        <f>'2011'!E36+'2011'!E37+'2011'!E33+'2011'!E38</f>
        <v>144.69</v>
      </c>
      <c r="F39" s="22">
        <f>1-(D39/E39)</f>
        <v>-0.313152256548483</v>
      </c>
      <c r="G39" s="41">
        <f>'2011'!H36+'2011'!H37+'2011'!H33+'2011'!H38</f>
        <v>560</v>
      </c>
    </row>
    <row r="40" spans="1:9" ht="12" thickBot="1" x14ac:dyDescent="0.2">
      <c r="A40" s="183"/>
      <c r="B40" s="184"/>
      <c r="C40" s="116"/>
      <c r="D40" s="83">
        <f>SUM(D38:D39)</f>
        <v>2540</v>
      </c>
      <c r="E40" s="83">
        <f>SUM(E38:E39)</f>
        <v>1452.5700000000002</v>
      </c>
      <c r="F40" s="117"/>
      <c r="G40" s="85">
        <f>SUM(G38:G39)</f>
        <v>3510</v>
      </c>
      <c r="I40" s="27"/>
    </row>
    <row r="41" spans="1:9" ht="11.65" customHeight="1" thickBot="1" x14ac:dyDescent="0.2">
      <c r="A41" s="183"/>
      <c r="B41" s="184" t="s">
        <v>93</v>
      </c>
      <c r="C41" s="114" t="s">
        <v>94</v>
      </c>
      <c r="D41" s="38">
        <f>'2011'!D29</f>
        <v>30</v>
      </c>
      <c r="E41" s="38">
        <f>'2011'!E29</f>
        <v>5.45</v>
      </c>
      <c r="F41" s="78">
        <f>1-(D41/E41)</f>
        <v>-4.5045871559633026</v>
      </c>
      <c r="G41" s="39">
        <f>'2011'!H29</f>
        <v>30</v>
      </c>
    </row>
    <row r="42" spans="1:9" ht="12" thickBot="1" x14ac:dyDescent="0.2">
      <c r="A42" s="183"/>
      <c r="B42" s="184"/>
      <c r="C42" s="115" t="s">
        <v>79</v>
      </c>
      <c r="D42" s="19">
        <f>'2011'!D51</f>
        <v>200</v>
      </c>
      <c r="E42" s="19">
        <f>'2011'!E51</f>
        <v>768.44</v>
      </c>
      <c r="F42" s="22">
        <f>1-(D42/E42)</f>
        <v>0.73973244495341217</v>
      </c>
      <c r="G42" s="41">
        <f>'2011'!H51</f>
        <v>1200</v>
      </c>
    </row>
    <row r="43" spans="1:9" ht="12" thickBot="1" x14ac:dyDescent="0.2">
      <c r="A43" s="183"/>
      <c r="B43" s="184"/>
      <c r="C43" s="154" t="str">
        <f>'2011'!B56</f>
        <v xml:space="preserve">Provision Achats A+1 Jeunesse </v>
      </c>
      <c r="D43" s="19">
        <v>0</v>
      </c>
      <c r="E43" s="19">
        <f>'2011'!F56</f>
        <v>1200</v>
      </c>
      <c r="F43" s="111"/>
      <c r="G43" s="41">
        <f>'2011'!H56</f>
        <v>0</v>
      </c>
    </row>
    <row r="44" spans="1:9" ht="12" thickBot="1" x14ac:dyDescent="0.2">
      <c r="A44" s="183"/>
      <c r="B44" s="184"/>
      <c r="C44" s="154" t="str">
        <f>'2011'!B57</f>
        <v>Personnel Bénévole</v>
      </c>
      <c r="D44" s="19">
        <v>0</v>
      </c>
      <c r="E44" s="19">
        <f>'2011'!F57</f>
        <v>1447</v>
      </c>
      <c r="F44" s="117"/>
      <c r="G44" s="41">
        <f>'2011'!H57</f>
        <v>1600</v>
      </c>
      <c r="I44" s="27"/>
    </row>
    <row r="45" spans="1:9" ht="12" thickBot="1" x14ac:dyDescent="0.2">
      <c r="A45" s="155"/>
      <c r="B45" s="156"/>
      <c r="C45" s="157"/>
      <c r="D45" s="83">
        <f>SUM(D41:D42)</f>
        <v>230</v>
      </c>
      <c r="E45" s="83">
        <f>SUM(E41:E42)</f>
        <v>773.8900000000001</v>
      </c>
      <c r="F45" s="104"/>
      <c r="G45" s="85">
        <f>SUM(G41:G42)</f>
        <v>1230</v>
      </c>
      <c r="I45" s="27"/>
    </row>
    <row r="46" spans="1:9" ht="12" thickBot="1" x14ac:dyDescent="0.2">
      <c r="B46" s="118"/>
      <c r="C46" s="119"/>
      <c r="D46" s="120">
        <f>D34+D40+D45</f>
        <v>3280</v>
      </c>
      <c r="E46" s="120">
        <f>E34+E40+E45+E44+E43</f>
        <v>5523.7800000000007</v>
      </c>
      <c r="F46" s="104"/>
      <c r="G46" s="121">
        <f>G34+G40+G45+G44+G43</f>
        <v>7040</v>
      </c>
      <c r="I46" s="27"/>
    </row>
    <row r="47" spans="1:9" ht="12" thickBot="1" x14ac:dyDescent="0.2">
      <c r="F47" s="37"/>
    </row>
    <row r="48" spans="1:9" ht="12" thickBot="1" x14ac:dyDescent="0.2">
      <c r="C48" s="122" t="s">
        <v>65</v>
      </c>
      <c r="D48" s="57">
        <f>D24-D46</f>
        <v>330</v>
      </c>
      <c r="E48" s="57">
        <f>E24-E46</f>
        <v>-288.91000000000076</v>
      </c>
      <c r="F48" s="54"/>
      <c r="G48" s="58">
        <f>G24-G46</f>
        <v>-24.889999999999418</v>
      </c>
    </row>
    <row r="49" spans="4:7" x14ac:dyDescent="0.15">
      <c r="D49" s="59">
        <f>D48*6.55957</f>
        <v>2164.6581000000001</v>
      </c>
      <c r="E49" s="59">
        <f>E48*6.55957</f>
        <v>-1895.1253687000051</v>
      </c>
      <c r="F49" s="61"/>
      <c r="G49" s="59">
        <f>G48*6.55957</f>
        <v>-163.26769729999617</v>
      </c>
    </row>
  </sheetData>
  <mergeCells count="13">
    <mergeCell ref="A27:A44"/>
    <mergeCell ref="B27:B34"/>
    <mergeCell ref="B35:B37"/>
    <mergeCell ref="B38:B40"/>
    <mergeCell ref="B41:B44"/>
    <mergeCell ref="A2:G2"/>
    <mergeCell ref="F5:F7"/>
    <mergeCell ref="D6:E7"/>
    <mergeCell ref="G6:G7"/>
    <mergeCell ref="A9:A24"/>
    <mergeCell ref="B9:B11"/>
    <mergeCell ref="B12:B17"/>
    <mergeCell ref="B18:B23"/>
  </mergeCells>
  <pageMargins left="0.19027777777777802" right="0.17013888888888901" top="0.4" bottom="0.5402777777777783" header="0.4" footer="0.51180555555555607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4"/>
  <sheetViews>
    <sheetView topLeftCell="A4" workbookViewId="0">
      <selection activeCell="E17" sqref="E17:E18"/>
    </sheetView>
  </sheetViews>
  <sheetFormatPr baseColWidth="10" defaultColWidth="17.5703125" defaultRowHeight="13.5" customHeight="1" x14ac:dyDescent="0.2"/>
  <cols>
    <col min="1" max="1" width="9.7109375" style="123" customWidth="1"/>
    <col min="2" max="2" width="51.5703125" style="124" customWidth="1"/>
    <col min="3" max="3" width="17.5703125" style="125" customWidth="1"/>
    <col min="4" max="4" width="62.85546875" style="126" customWidth="1"/>
    <col min="5" max="5" width="17.5703125" style="127" customWidth="1"/>
    <col min="6" max="6" width="16" style="126" customWidth="1"/>
    <col min="7" max="7" width="18.42578125" style="126" customWidth="1"/>
    <col min="8" max="8" width="17.5703125" style="2" customWidth="1"/>
    <col min="9" max="16384" width="17.5703125" style="2"/>
  </cols>
  <sheetData>
    <row r="2" spans="1:7" ht="13.5" customHeight="1" thickBot="1" x14ac:dyDescent="0.25"/>
    <row r="3" spans="1:7" ht="23.25" customHeight="1" thickBot="1" x14ac:dyDescent="0.35">
      <c r="A3" s="185" t="s">
        <v>66</v>
      </c>
      <c r="B3" s="185"/>
      <c r="C3" s="185"/>
      <c r="D3" s="185"/>
      <c r="E3" s="185"/>
      <c r="F3" s="185"/>
      <c r="G3" s="185"/>
    </row>
    <row r="6" spans="1:7" ht="13.5" customHeight="1" x14ac:dyDescent="0.2">
      <c r="B6" s="124" t="s">
        <v>95</v>
      </c>
      <c r="D6" s="126" t="s">
        <v>96</v>
      </c>
    </row>
    <row r="7" spans="1:7" ht="13.5" customHeight="1" x14ac:dyDescent="0.2">
      <c r="B7" s="124" t="s">
        <v>97</v>
      </c>
      <c r="C7" s="125">
        <f>+'2011'!E45+'2011'!E44+'2011'!E42+'2011'!E33+'2011'!E48</f>
        <v>549.8900000000001</v>
      </c>
      <c r="D7" s="126" t="s">
        <v>98</v>
      </c>
    </row>
    <row r="8" spans="1:7" ht="13.5" customHeight="1" x14ac:dyDescent="0.2">
      <c r="B8" s="124" t="s">
        <v>99</v>
      </c>
      <c r="C8" s="125">
        <f>'2011'!F55-'2011'!E54+'2011'!E34</f>
        <v>1210.22</v>
      </c>
      <c r="D8" s="126" t="s">
        <v>100</v>
      </c>
    </row>
    <row r="9" spans="1:7" ht="13.5" customHeight="1" x14ac:dyDescent="0.2">
      <c r="B9" s="124" t="s">
        <v>101</v>
      </c>
      <c r="D9" s="126" t="s">
        <v>102</v>
      </c>
    </row>
    <row r="10" spans="1:7" ht="13.5" customHeight="1" x14ac:dyDescent="0.2">
      <c r="B10" s="124" t="s">
        <v>83</v>
      </c>
      <c r="C10" s="125">
        <f>'2011'!E41+'2011'!E28</f>
        <v>101.85999999999999</v>
      </c>
      <c r="D10" s="126" t="s">
        <v>103</v>
      </c>
    </row>
    <row r="11" spans="1:7" ht="13.5" customHeight="1" x14ac:dyDescent="0.2">
      <c r="B11" s="124" t="s">
        <v>104</v>
      </c>
      <c r="C11" s="125">
        <f>'2011'!E36+'2011'!E37+'2011'!E38</f>
        <v>144.69</v>
      </c>
      <c r="D11" s="126" t="s">
        <v>105</v>
      </c>
    </row>
    <row r="12" spans="1:7" ht="13.5" customHeight="1" x14ac:dyDescent="0.2">
      <c r="D12" s="126" t="s">
        <v>106</v>
      </c>
    </row>
    <row r="13" spans="1:7" ht="13.5" customHeight="1" x14ac:dyDescent="0.2">
      <c r="B13" s="124" t="s">
        <v>107</v>
      </c>
      <c r="D13" s="126" t="s">
        <v>14</v>
      </c>
    </row>
    <row r="14" spans="1:7" ht="13.5" customHeight="1" x14ac:dyDescent="0.2">
      <c r="B14" s="124" t="s">
        <v>108</v>
      </c>
      <c r="D14" s="126" t="s">
        <v>109</v>
      </c>
    </row>
    <row r="15" spans="1:7" ht="13.5" customHeight="1" x14ac:dyDescent="0.2">
      <c r="B15" s="124" t="s">
        <v>110</v>
      </c>
      <c r="D15" s="126" t="s">
        <v>72</v>
      </c>
    </row>
    <row r="16" spans="1:7" ht="13.5" customHeight="1" x14ac:dyDescent="0.2">
      <c r="B16" s="124" t="s">
        <v>23</v>
      </c>
      <c r="C16" s="125">
        <f>'2011'!E27</f>
        <v>207.17</v>
      </c>
      <c r="D16" s="126" t="s">
        <v>111</v>
      </c>
    </row>
    <row r="17" spans="2:5" ht="13.5" customHeight="1" x14ac:dyDescent="0.2">
      <c r="B17" s="124" t="s">
        <v>112</v>
      </c>
      <c r="C17" s="125">
        <f>'2011'!E40</f>
        <v>161.88</v>
      </c>
      <c r="D17" s="126" t="s">
        <v>113</v>
      </c>
      <c r="E17" s="127">
        <f>'2011'!E18</f>
        <v>310</v>
      </c>
    </row>
    <row r="18" spans="2:5" ht="13.5" customHeight="1" x14ac:dyDescent="0.2">
      <c r="B18" s="124" t="s">
        <v>114</v>
      </c>
      <c r="D18" s="126" t="s">
        <v>115</v>
      </c>
      <c r="E18" s="127">
        <f>'2011'!E19+'2011'!E20</f>
        <v>587.87</v>
      </c>
    </row>
    <row r="19" spans="2:5" ht="13.5" customHeight="1" x14ac:dyDescent="0.2">
      <c r="B19" s="124" t="s">
        <v>116</v>
      </c>
      <c r="D19" s="126" t="s">
        <v>117</v>
      </c>
    </row>
    <row r="20" spans="2:5" ht="13.5" customHeight="1" x14ac:dyDescent="0.2">
      <c r="D20" s="126" t="s">
        <v>75</v>
      </c>
      <c r="E20" s="127">
        <f>'2011'!E16+'2011'!E17</f>
        <v>1600</v>
      </c>
    </row>
    <row r="21" spans="2:5" ht="13.5" customHeight="1" x14ac:dyDescent="0.2">
      <c r="B21" s="124" t="s">
        <v>118</v>
      </c>
      <c r="D21" s="126" t="s">
        <v>119</v>
      </c>
    </row>
    <row r="22" spans="2:5" ht="13.5" customHeight="1" x14ac:dyDescent="0.2">
      <c r="B22" s="124" t="s">
        <v>120</v>
      </c>
      <c r="C22" s="125">
        <f>'2011'!E46+'2011'!E47</f>
        <v>0</v>
      </c>
      <c r="D22" s="126" t="s">
        <v>121</v>
      </c>
    </row>
    <row r="23" spans="2:5" ht="13.5" customHeight="1" x14ac:dyDescent="0.2">
      <c r="B23" s="124" t="s">
        <v>122</v>
      </c>
      <c r="C23" s="125">
        <f>'2011'!E31</f>
        <v>243.62</v>
      </c>
      <c r="D23" s="126" t="s">
        <v>123</v>
      </c>
    </row>
    <row r="24" spans="2:5" ht="13.5" customHeight="1" x14ac:dyDescent="0.2">
      <c r="B24" s="124" t="s">
        <v>124</v>
      </c>
      <c r="D24" s="126" t="s">
        <v>125</v>
      </c>
    </row>
    <row r="25" spans="2:5" ht="13.5" customHeight="1" x14ac:dyDescent="0.2">
      <c r="B25" s="124" t="s">
        <v>126</v>
      </c>
      <c r="D25" s="126" t="s">
        <v>79</v>
      </c>
      <c r="E25" s="127">
        <f>'2011'!F15</f>
        <v>1290</v>
      </c>
    </row>
    <row r="26" spans="2:5" ht="13.5" customHeight="1" x14ac:dyDescent="0.2">
      <c r="B26" s="124" t="s">
        <v>127</v>
      </c>
      <c r="C26" s="125">
        <f>'2011'!E30</f>
        <v>0</v>
      </c>
    </row>
    <row r="27" spans="2:5" ht="13.5" customHeight="1" x14ac:dyDescent="0.2">
      <c r="B27" s="124" t="s">
        <v>128</v>
      </c>
      <c r="C27" s="125">
        <f>'2011'!E29</f>
        <v>5.45</v>
      </c>
    </row>
    <row r="29" spans="2:5" ht="13.5" customHeight="1" x14ac:dyDescent="0.2">
      <c r="B29" s="124" t="s">
        <v>129</v>
      </c>
      <c r="D29" s="126" t="s">
        <v>130</v>
      </c>
    </row>
    <row r="30" spans="2:5" ht="13.5" customHeight="1" x14ac:dyDescent="0.2">
      <c r="D30" s="126" t="s">
        <v>131</v>
      </c>
    </row>
    <row r="31" spans="2:5" ht="13.5" customHeight="1" x14ac:dyDescent="0.2">
      <c r="B31" s="124" t="s">
        <v>132</v>
      </c>
      <c r="D31" s="126" t="s">
        <v>78</v>
      </c>
      <c r="E31" s="127">
        <f>'2011'!E23</f>
        <v>0</v>
      </c>
    </row>
    <row r="32" spans="2:5" ht="13.5" customHeight="1" x14ac:dyDescent="0.2">
      <c r="B32" s="124" t="s">
        <v>133</v>
      </c>
    </row>
    <row r="33" spans="2:11" ht="13.5" customHeight="1" x14ac:dyDescent="0.2">
      <c r="B33" s="124" t="s">
        <v>134</v>
      </c>
    </row>
    <row r="34" spans="2:11" ht="13.5" customHeight="1" x14ac:dyDescent="0.2">
      <c r="B34" s="124" t="s">
        <v>135</v>
      </c>
    </row>
    <row r="35" spans="2:11" ht="13.5" customHeight="1" x14ac:dyDescent="0.2">
      <c r="B35" s="124" t="s">
        <v>136</v>
      </c>
    </row>
    <row r="37" spans="2:11" ht="13.5" customHeight="1" x14ac:dyDescent="0.2">
      <c r="B37" s="124" t="s">
        <v>137</v>
      </c>
    </row>
    <row r="38" spans="2:11" ht="13.5" customHeight="1" x14ac:dyDescent="0.2">
      <c r="B38" s="124" t="s">
        <v>138</v>
      </c>
      <c r="C38" s="125">
        <f>'2011'!E43</f>
        <v>252</v>
      </c>
      <c r="G38" s="126">
        <f>9*100</f>
        <v>900</v>
      </c>
    </row>
    <row r="39" spans="2:11" ht="13.5" customHeight="1" x14ac:dyDescent="0.2">
      <c r="B39" s="124" t="s">
        <v>139</v>
      </c>
    </row>
    <row r="40" spans="2:11" ht="13.5" customHeight="1" x14ac:dyDescent="0.2">
      <c r="B40" s="124" t="s">
        <v>140</v>
      </c>
    </row>
    <row r="41" spans="2:11" ht="13.5" customHeight="1" x14ac:dyDescent="0.2">
      <c r="B41" s="124" t="s">
        <v>141</v>
      </c>
    </row>
    <row r="42" spans="2:11" ht="13.5" customHeight="1" x14ac:dyDescent="0.2">
      <c r="B42" s="124" t="s">
        <v>142</v>
      </c>
      <c r="C42" s="125">
        <f>'2011'!F56</f>
        <v>1200</v>
      </c>
    </row>
    <row r="43" spans="2:11" ht="13.5" customHeight="1" x14ac:dyDescent="0.2">
      <c r="B43" s="124" t="s">
        <v>143</v>
      </c>
    </row>
    <row r="44" spans="2:11" ht="13.5" customHeight="1" x14ac:dyDescent="0.2">
      <c r="B44" s="124" t="s">
        <v>144</v>
      </c>
      <c r="D44" s="126" t="s">
        <v>145</v>
      </c>
      <c r="I44" s="128"/>
    </row>
    <row r="46" spans="2:11" ht="13.5" customHeight="1" x14ac:dyDescent="0.2">
      <c r="B46" s="124" t="s">
        <v>146</v>
      </c>
      <c r="C46" s="125">
        <f>SUM(C6:C44)</f>
        <v>4076.7799999999997</v>
      </c>
      <c r="D46" s="126" t="s">
        <v>146</v>
      </c>
      <c r="E46" s="125">
        <f>SUM(E6:E44)</f>
        <v>3787.87</v>
      </c>
      <c r="G46" s="129">
        <f>E46-C46</f>
        <v>-288.90999999999985</v>
      </c>
      <c r="I46" s="105">
        <f>'2011'!F59-Fosses!C46</f>
        <v>1447</v>
      </c>
      <c r="K46" s="27">
        <f>'2011'!E24-Fosses!E46</f>
        <v>1447</v>
      </c>
    </row>
    <row r="47" spans="2:11" ht="13.5" customHeight="1" x14ac:dyDescent="0.2">
      <c r="C47" s="125">
        <v>1447</v>
      </c>
      <c r="E47" s="127">
        <f>E46+C47</f>
        <v>5234.87</v>
      </c>
    </row>
    <row r="48" spans="2:11" ht="13.5" customHeight="1" thickBot="1" x14ac:dyDescent="0.25">
      <c r="C48" s="125">
        <f>C47+C46</f>
        <v>5523.78</v>
      </c>
    </row>
    <row r="49" spans="1:7" ht="23.25" customHeight="1" thickBot="1" x14ac:dyDescent="0.35">
      <c r="A49" s="185" t="s">
        <v>147</v>
      </c>
      <c r="B49" s="185"/>
      <c r="C49" s="185"/>
      <c r="D49" s="185"/>
      <c r="E49" s="185"/>
      <c r="F49" s="185"/>
      <c r="G49" s="185"/>
    </row>
    <row r="52" spans="1:7" ht="13.5" customHeight="1" x14ac:dyDescent="0.2">
      <c r="B52" s="124" t="s">
        <v>95</v>
      </c>
      <c r="D52" s="126" t="s">
        <v>96</v>
      </c>
    </row>
    <row r="53" spans="1:7" ht="13.5" customHeight="1" x14ac:dyDescent="0.2">
      <c r="B53" s="124" t="s">
        <v>97</v>
      </c>
      <c r="C53" s="125">
        <f>'2011'!H48+'2011'!H45+'2011'!H44+'2011'!H42+'2011'!H33</f>
        <v>1300</v>
      </c>
      <c r="D53" s="126" t="s">
        <v>98</v>
      </c>
    </row>
    <row r="54" spans="1:7" ht="13.5" customHeight="1" x14ac:dyDescent="0.2">
      <c r="B54" s="124" t="s">
        <v>99</v>
      </c>
      <c r="C54" s="125">
        <f>'2011'!H53+'2011'!H52+'2011'!H51+'2011'!H50+'2011'!H34</f>
        <v>1800</v>
      </c>
      <c r="D54" s="126" t="s">
        <v>100</v>
      </c>
    </row>
    <row r="55" spans="1:7" ht="13.5" customHeight="1" x14ac:dyDescent="0.2">
      <c r="B55" s="124" t="s">
        <v>101</v>
      </c>
      <c r="D55" s="126" t="s">
        <v>102</v>
      </c>
    </row>
    <row r="56" spans="1:7" ht="13.5" customHeight="1" x14ac:dyDescent="0.2">
      <c r="B56" s="124" t="s">
        <v>83</v>
      </c>
      <c r="C56" s="125">
        <f>'2011'!H41+'2011'!H28</f>
        <v>150</v>
      </c>
      <c r="D56" s="126" t="s">
        <v>103</v>
      </c>
    </row>
    <row r="57" spans="1:7" ht="13.5" customHeight="1" x14ac:dyDescent="0.2">
      <c r="B57" s="124" t="s">
        <v>104</v>
      </c>
      <c r="C57" s="125">
        <f>'2011'!H36+'2011'!H37+'2011'!H38</f>
        <v>460</v>
      </c>
      <c r="D57" s="126" t="s">
        <v>105</v>
      </c>
    </row>
    <row r="58" spans="1:7" ht="13.5" customHeight="1" x14ac:dyDescent="0.2">
      <c r="D58" s="126" t="s">
        <v>106</v>
      </c>
    </row>
    <row r="59" spans="1:7" ht="13.5" customHeight="1" x14ac:dyDescent="0.2">
      <c r="B59" s="124" t="s">
        <v>107</v>
      </c>
      <c r="D59" s="126" t="s">
        <v>14</v>
      </c>
    </row>
    <row r="60" spans="1:7" ht="13.5" customHeight="1" x14ac:dyDescent="0.2">
      <c r="B60" s="124" t="s">
        <v>108</v>
      </c>
      <c r="D60" s="126" t="s">
        <v>109</v>
      </c>
    </row>
    <row r="61" spans="1:7" ht="13.5" customHeight="1" x14ac:dyDescent="0.2">
      <c r="B61" s="124" t="s">
        <v>110</v>
      </c>
      <c r="D61" s="126" t="s">
        <v>72</v>
      </c>
    </row>
    <row r="62" spans="1:7" ht="13.5" customHeight="1" x14ac:dyDescent="0.2">
      <c r="B62" s="124" t="s">
        <v>23</v>
      </c>
      <c r="C62" s="125">
        <f>'2011'!H27</f>
        <v>250</v>
      </c>
      <c r="D62" s="126" t="s">
        <v>111</v>
      </c>
    </row>
    <row r="63" spans="1:7" ht="13.5" customHeight="1" x14ac:dyDescent="0.2">
      <c r="B63" s="124" t="s">
        <v>112</v>
      </c>
      <c r="C63" s="125">
        <f>'2011'!H40</f>
        <v>100</v>
      </c>
      <c r="D63" s="126" t="s">
        <v>113</v>
      </c>
      <c r="E63" s="127">
        <f>'2011'!H18</f>
        <v>500</v>
      </c>
    </row>
    <row r="64" spans="1:7" ht="13.5" customHeight="1" x14ac:dyDescent="0.2">
      <c r="B64" s="124" t="s">
        <v>114</v>
      </c>
      <c r="D64" s="126" t="s">
        <v>115</v>
      </c>
      <c r="E64" s="127">
        <f>'2011'!H19+'2011'!H20</f>
        <v>605.11</v>
      </c>
    </row>
    <row r="65" spans="2:5" ht="13.5" customHeight="1" x14ac:dyDescent="0.2">
      <c r="B65" s="124" t="s">
        <v>116</v>
      </c>
      <c r="D65" s="126" t="s">
        <v>117</v>
      </c>
    </row>
    <row r="66" spans="2:5" ht="13.5" customHeight="1" x14ac:dyDescent="0.2">
      <c r="D66" s="126" t="s">
        <v>75</v>
      </c>
      <c r="E66" s="127">
        <f>'2011'!H16+'2011'!H17</f>
        <v>1800</v>
      </c>
    </row>
    <row r="67" spans="2:5" ht="13.5" customHeight="1" x14ac:dyDescent="0.2">
      <c r="B67" s="124" t="s">
        <v>118</v>
      </c>
      <c r="D67" s="126" t="s">
        <v>119</v>
      </c>
    </row>
    <row r="68" spans="2:5" ht="13.5" customHeight="1" x14ac:dyDescent="0.2">
      <c r="B68" s="124" t="s">
        <v>120</v>
      </c>
      <c r="C68" s="125">
        <f>'2011'!H46+'2011'!H47</f>
        <v>750</v>
      </c>
      <c r="D68" s="126" t="s">
        <v>121</v>
      </c>
    </row>
    <row r="69" spans="2:5" ht="13.5" customHeight="1" x14ac:dyDescent="0.2">
      <c r="B69" s="124" t="s">
        <v>122</v>
      </c>
      <c r="C69" s="125">
        <f>'2011'!H31</f>
        <v>250</v>
      </c>
      <c r="D69" s="126" t="s">
        <v>123</v>
      </c>
    </row>
    <row r="70" spans="2:5" ht="13.5" customHeight="1" x14ac:dyDescent="0.2">
      <c r="B70" s="124" t="s">
        <v>124</v>
      </c>
      <c r="D70" s="126" t="s">
        <v>125</v>
      </c>
    </row>
    <row r="71" spans="2:5" ht="13.5" customHeight="1" x14ac:dyDescent="0.2">
      <c r="B71" s="124" t="s">
        <v>126</v>
      </c>
      <c r="D71" s="126" t="s">
        <v>79</v>
      </c>
    </row>
    <row r="72" spans="2:5" ht="13.5" customHeight="1" x14ac:dyDescent="0.2">
      <c r="B72" s="124" t="s">
        <v>127</v>
      </c>
      <c r="C72" s="125">
        <f>'2011'!H30</f>
        <v>0</v>
      </c>
    </row>
    <row r="73" spans="2:5" ht="13.5" customHeight="1" x14ac:dyDescent="0.2">
      <c r="B73" s="124" t="s">
        <v>128</v>
      </c>
      <c r="C73" s="125">
        <f>'2011'!H29</f>
        <v>30</v>
      </c>
    </row>
    <row r="75" spans="2:5" ht="13.5" customHeight="1" x14ac:dyDescent="0.2">
      <c r="B75" s="124" t="s">
        <v>129</v>
      </c>
      <c r="D75" s="126" t="s">
        <v>130</v>
      </c>
    </row>
    <row r="76" spans="2:5" ht="13.5" customHeight="1" x14ac:dyDescent="0.2">
      <c r="D76" s="126" t="s">
        <v>131</v>
      </c>
      <c r="E76" s="127">
        <f>SUM('2011'!H11:H14)</f>
        <v>1310</v>
      </c>
    </row>
    <row r="77" spans="2:5" ht="13.5" customHeight="1" x14ac:dyDescent="0.2">
      <c r="B77" s="124" t="s">
        <v>132</v>
      </c>
      <c r="D77" s="126" t="s">
        <v>160</v>
      </c>
      <c r="E77" s="127">
        <f>'2011'!H22</f>
        <v>1200</v>
      </c>
    </row>
    <row r="78" spans="2:5" ht="13.5" customHeight="1" x14ac:dyDescent="0.2">
      <c r="B78" s="124" t="s">
        <v>133</v>
      </c>
    </row>
    <row r="79" spans="2:5" ht="13.5" customHeight="1" x14ac:dyDescent="0.2">
      <c r="B79" s="124" t="s">
        <v>134</v>
      </c>
    </row>
    <row r="80" spans="2:5" ht="13.5" customHeight="1" x14ac:dyDescent="0.2">
      <c r="B80" s="124" t="s">
        <v>135</v>
      </c>
    </row>
    <row r="81" spans="2:9" ht="13.5" customHeight="1" x14ac:dyDescent="0.2">
      <c r="B81" s="124" t="s">
        <v>136</v>
      </c>
    </row>
    <row r="83" spans="2:9" ht="13.5" customHeight="1" x14ac:dyDescent="0.2">
      <c r="B83" s="124" t="s">
        <v>137</v>
      </c>
    </row>
    <row r="84" spans="2:9" ht="13.5" customHeight="1" x14ac:dyDescent="0.2">
      <c r="B84" s="124" t="s">
        <v>138</v>
      </c>
      <c r="C84" s="125">
        <f>'2011'!H43</f>
        <v>250</v>
      </c>
    </row>
    <row r="85" spans="2:9" ht="13.5" customHeight="1" x14ac:dyDescent="0.2">
      <c r="B85" s="124" t="s">
        <v>139</v>
      </c>
    </row>
    <row r="86" spans="2:9" ht="13.5" customHeight="1" x14ac:dyDescent="0.2">
      <c r="B86" s="124" t="s">
        <v>140</v>
      </c>
    </row>
    <row r="87" spans="2:9" ht="13.5" customHeight="1" x14ac:dyDescent="0.2">
      <c r="B87" s="124" t="s">
        <v>141</v>
      </c>
    </row>
    <row r="88" spans="2:9" ht="13.5" customHeight="1" x14ac:dyDescent="0.2">
      <c r="B88" s="124" t="s">
        <v>142</v>
      </c>
      <c r="C88" s="125">
        <f>'2011'!H54</f>
        <v>100</v>
      </c>
    </row>
    <row r="89" spans="2:9" ht="13.5" customHeight="1" x14ac:dyDescent="0.2">
      <c r="B89" s="124" t="s">
        <v>143</v>
      </c>
    </row>
    <row r="90" spans="2:9" ht="13.5" customHeight="1" x14ac:dyDescent="0.2">
      <c r="B90" s="124" t="s">
        <v>144</v>
      </c>
      <c r="D90" s="126" t="s">
        <v>145</v>
      </c>
    </row>
    <row r="92" spans="2:9" ht="13.5" customHeight="1" x14ac:dyDescent="0.2">
      <c r="B92" s="124" t="s">
        <v>146</v>
      </c>
      <c r="C92" s="125">
        <f>SUM(C52:C90)</f>
        <v>5440</v>
      </c>
      <c r="D92" s="126" t="s">
        <v>146</v>
      </c>
      <c r="E92" s="125">
        <f>SUM(E52:E90)</f>
        <v>5415.1100000000006</v>
      </c>
      <c r="G92" s="129">
        <f>C92-'2011'!H59</f>
        <v>-1600</v>
      </c>
      <c r="I92" s="4">
        <f>E92-'2011'!H24</f>
        <v>-1599.9999999999991</v>
      </c>
    </row>
    <row r="93" spans="2:9" ht="13.5" customHeight="1" x14ac:dyDescent="0.2">
      <c r="C93" s="125">
        <v>1600</v>
      </c>
      <c r="E93" s="127">
        <f>E92+C93</f>
        <v>7015.1100000000006</v>
      </c>
    </row>
    <row r="94" spans="2:9" ht="13.5" customHeight="1" x14ac:dyDescent="0.2">
      <c r="C94" s="125">
        <f>C93+C92</f>
        <v>7040</v>
      </c>
    </row>
  </sheetData>
  <mergeCells count="2">
    <mergeCell ref="A3:G3"/>
    <mergeCell ref="A49:G49"/>
  </mergeCells>
  <pageMargins left="0.78749999999999998" right="0.78749999999999998" top="1.052777777777778" bottom="1.052777777777778" header="0.78749999999999998" footer="0.78749999999999998"/>
  <pageSetup paperSize="9" fitToWidth="0" fitToHeight="0" orientation="landscape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33"/>
  <sheetViews>
    <sheetView workbookViewId="0"/>
  </sheetViews>
  <sheetFormatPr baseColWidth="10" defaultColWidth="17.5703125" defaultRowHeight="12.75" outlineLevelRow="1" x14ac:dyDescent="0.2"/>
  <cols>
    <col min="1" max="1" width="6.5703125" style="1" customWidth="1"/>
    <col min="2" max="2" width="27.85546875" style="3" customWidth="1"/>
    <col min="3" max="3" width="18.140625" style="4" customWidth="1"/>
    <col min="4" max="4" width="16.42578125" style="4" customWidth="1"/>
    <col min="5" max="5" width="20" style="4" customWidth="1"/>
    <col min="6" max="6" width="17.7109375" style="5" customWidth="1"/>
    <col min="7" max="7" width="18.140625" style="4" customWidth="1"/>
    <col min="8" max="8" width="17.5703125" style="2" customWidth="1"/>
    <col min="9" max="10" width="17.5703125" customWidth="1"/>
    <col min="11" max="11" width="13.7109375" customWidth="1"/>
    <col min="12" max="12" width="11.42578125" customWidth="1"/>
    <col min="13" max="13" width="9.85546875" customWidth="1"/>
    <col min="14" max="14" width="10.7109375" customWidth="1"/>
    <col min="15" max="20" width="17.5703125" customWidth="1"/>
    <col min="21" max="255" width="17.5703125" style="2" customWidth="1"/>
    <col min="256" max="256" width="17.5703125" customWidth="1"/>
  </cols>
  <sheetData>
    <row r="2" spans="1:256" ht="13.5" thickBot="1" x14ac:dyDescent="0.25"/>
    <row r="3" spans="1:256" ht="18.75" thickBot="1" x14ac:dyDescent="0.3">
      <c r="A3" s="173" t="s">
        <v>148</v>
      </c>
      <c r="B3" s="173"/>
      <c r="C3" s="173"/>
      <c r="D3" s="173"/>
      <c r="E3" s="173"/>
      <c r="F3" s="173"/>
      <c r="G3" s="173"/>
    </row>
    <row r="4" spans="1:256" s="2" customFormat="1" x14ac:dyDescent="0.2">
      <c r="A4" s="1"/>
      <c r="B4" s="3"/>
      <c r="C4" s="4"/>
      <c r="D4" s="4"/>
      <c r="E4" s="4"/>
      <c r="F4" s="5"/>
      <c r="G4" s="4"/>
      <c r="I4"/>
      <c r="J4"/>
      <c r="K4"/>
      <c r="L4"/>
      <c r="M4"/>
      <c r="N4"/>
      <c r="O4"/>
      <c r="P4"/>
      <c r="Q4"/>
      <c r="R4"/>
      <c r="S4"/>
      <c r="T4"/>
      <c r="IV4"/>
    </row>
    <row r="5" spans="1:256" s="2" customFormat="1" x14ac:dyDescent="0.2">
      <c r="A5" s="1"/>
      <c r="B5" s="3"/>
      <c r="C5" s="4"/>
      <c r="D5" s="4"/>
      <c r="E5" s="4"/>
      <c r="F5" s="5"/>
      <c r="G5" s="4"/>
      <c r="I5"/>
      <c r="J5"/>
      <c r="K5"/>
      <c r="L5"/>
      <c r="M5"/>
      <c r="N5"/>
      <c r="O5"/>
      <c r="P5"/>
      <c r="Q5"/>
      <c r="R5"/>
      <c r="S5"/>
      <c r="T5"/>
      <c r="IV5"/>
    </row>
    <row r="6" spans="1:256" s="2" customFormat="1" ht="13.5" thickBot="1" x14ac:dyDescent="0.25">
      <c r="A6" s="1"/>
      <c r="B6" s="3"/>
      <c r="C6" s="4"/>
      <c r="D6" s="4"/>
      <c r="E6" s="4"/>
      <c r="F6" s="5"/>
      <c r="G6" s="4"/>
      <c r="I6"/>
      <c r="J6"/>
      <c r="K6"/>
      <c r="L6"/>
      <c r="M6"/>
      <c r="N6"/>
      <c r="O6"/>
      <c r="P6"/>
      <c r="Q6"/>
      <c r="R6"/>
      <c r="S6"/>
      <c r="T6"/>
      <c r="IV6"/>
    </row>
    <row r="7" spans="1:256" s="14" customFormat="1" ht="13.5" thickBot="1" x14ac:dyDescent="0.25">
      <c r="A7" s="8"/>
      <c r="B7" s="130"/>
      <c r="C7" s="11" t="s">
        <v>0</v>
      </c>
      <c r="D7" s="11" t="s">
        <v>0</v>
      </c>
      <c r="E7" s="11" t="s">
        <v>1</v>
      </c>
      <c r="F7" s="12" t="s">
        <v>2</v>
      </c>
      <c r="G7" s="13" t="s">
        <v>0</v>
      </c>
      <c r="I7"/>
      <c r="J7"/>
      <c r="K7"/>
      <c r="L7"/>
      <c r="M7"/>
      <c r="N7"/>
      <c r="O7"/>
      <c r="P7"/>
      <c r="Q7"/>
      <c r="R7"/>
      <c r="S7"/>
      <c r="T7"/>
      <c r="IV7"/>
    </row>
    <row r="8" spans="1:256" s="14" customFormat="1" ht="12.95" customHeight="1" thickBot="1" x14ac:dyDescent="0.25">
      <c r="A8" s="8"/>
      <c r="B8" s="130"/>
      <c r="C8" s="186" t="s">
        <v>149</v>
      </c>
      <c r="D8" s="131"/>
      <c r="E8" s="175" t="s">
        <v>5</v>
      </c>
      <c r="F8" s="12"/>
      <c r="G8" s="176">
        <v>2012</v>
      </c>
      <c r="I8"/>
      <c r="J8"/>
      <c r="K8"/>
      <c r="L8"/>
      <c r="M8"/>
      <c r="N8"/>
      <c r="O8"/>
      <c r="P8"/>
      <c r="Q8"/>
      <c r="R8"/>
      <c r="S8"/>
      <c r="T8"/>
      <c r="IV8"/>
    </row>
    <row r="9" spans="1:256" s="14" customFormat="1" ht="13.5" thickBot="1" x14ac:dyDescent="0.25">
      <c r="A9" s="8"/>
      <c r="B9" s="132" t="s">
        <v>6</v>
      </c>
      <c r="C9" s="186"/>
      <c r="D9" s="133" t="s">
        <v>150</v>
      </c>
      <c r="E9" s="175"/>
      <c r="F9" s="18"/>
      <c r="G9" s="176"/>
      <c r="I9"/>
      <c r="J9"/>
      <c r="K9"/>
      <c r="L9"/>
      <c r="M9"/>
      <c r="N9"/>
      <c r="O9"/>
      <c r="P9"/>
      <c r="Q9"/>
      <c r="R9"/>
      <c r="S9"/>
      <c r="T9"/>
      <c r="IV9"/>
    </row>
    <row r="10" spans="1:256" s="14" customFormat="1" ht="13.5" thickBot="1" x14ac:dyDescent="0.25">
      <c r="A10" s="8"/>
      <c r="B10" s="132"/>
      <c r="C10" s="186"/>
      <c r="D10" s="134"/>
      <c r="E10" s="175"/>
      <c r="F10" s="18"/>
      <c r="G10" s="176"/>
      <c r="I10"/>
      <c r="J10"/>
      <c r="K10"/>
      <c r="L10"/>
      <c r="M10"/>
      <c r="N10"/>
      <c r="O10"/>
      <c r="P10"/>
      <c r="Q10"/>
      <c r="R10"/>
      <c r="S10"/>
      <c r="T10"/>
      <c r="IV10"/>
    </row>
    <row r="11" spans="1:256" ht="18.600000000000001" customHeight="1" thickBot="1" x14ac:dyDescent="0.25">
      <c r="A11" s="187" t="s">
        <v>7</v>
      </c>
      <c r="B11" s="135" t="s">
        <v>12</v>
      </c>
      <c r="C11" s="20">
        <v>120</v>
      </c>
      <c r="D11" s="20">
        <v>90</v>
      </c>
      <c r="E11" s="21"/>
      <c r="F11" s="22">
        <f>(D11/C11)-1</f>
        <v>-0.25</v>
      </c>
      <c r="G11" s="81">
        <v>150</v>
      </c>
    </row>
    <row r="12" spans="1:256" ht="18.600000000000001" customHeight="1" thickBot="1" x14ac:dyDescent="0.25">
      <c r="A12" s="187"/>
      <c r="B12" s="135" t="s">
        <v>151</v>
      </c>
      <c r="C12" s="20">
        <v>120</v>
      </c>
      <c r="D12" s="20">
        <v>90</v>
      </c>
      <c r="E12" s="21"/>
      <c r="F12" s="22">
        <f>(D12/C12)-1</f>
        <v>-0.25</v>
      </c>
      <c r="G12" s="81">
        <v>150</v>
      </c>
    </row>
    <row r="13" spans="1:256" ht="18.600000000000001" customHeight="1" thickBot="1" x14ac:dyDescent="0.25">
      <c r="A13" s="187"/>
      <c r="B13" s="136"/>
      <c r="C13" s="25" t="s">
        <v>152</v>
      </c>
      <c r="D13" s="25"/>
      <c r="E13" s="20">
        <f>D12+D11</f>
        <v>180</v>
      </c>
      <c r="F13" s="26">
        <f>1-(O13/E13)</f>
        <v>1</v>
      </c>
      <c r="G13" s="44"/>
    </row>
    <row r="14" spans="1:256" ht="18.600000000000001" customHeight="1" thickBot="1" x14ac:dyDescent="0.25">
      <c r="A14" s="187"/>
      <c r="B14" s="135" t="s">
        <v>15</v>
      </c>
      <c r="C14" s="28">
        <v>0</v>
      </c>
      <c r="D14" s="28">
        <f>SUM(K14:N14)</f>
        <v>0</v>
      </c>
      <c r="E14" s="24"/>
      <c r="F14" s="22" t="e">
        <f>(D14/C14)-1</f>
        <v>#DIV/0!</v>
      </c>
      <c r="G14" s="41">
        <v>300</v>
      </c>
    </row>
    <row r="15" spans="1:256" ht="18.600000000000001" customHeight="1" thickBot="1" x14ac:dyDescent="0.25">
      <c r="A15" s="187"/>
      <c r="B15" s="135" t="s">
        <v>16</v>
      </c>
      <c r="C15" s="19">
        <v>400</v>
      </c>
      <c r="D15" s="19">
        <v>400</v>
      </c>
      <c r="E15" s="24"/>
      <c r="F15" s="22">
        <f>(D15/C15)-1</f>
        <v>0</v>
      </c>
      <c r="G15" s="41">
        <v>400</v>
      </c>
    </row>
    <row r="16" spans="1:256" ht="18.600000000000001" customHeight="1" thickBot="1" x14ac:dyDescent="0.25">
      <c r="A16" s="187"/>
      <c r="B16" s="135" t="s">
        <v>153</v>
      </c>
      <c r="C16" s="19"/>
      <c r="D16" s="19">
        <f>50*9</f>
        <v>450</v>
      </c>
      <c r="E16" s="24"/>
      <c r="F16" s="22" t="e">
        <f>(D16/C16)-1</f>
        <v>#DIV/0!</v>
      </c>
      <c r="G16" s="41">
        <f>120*9</f>
        <v>1080</v>
      </c>
    </row>
    <row r="17" spans="1:7" ht="18.600000000000001" customHeight="1" x14ac:dyDescent="0.2">
      <c r="A17" s="187"/>
      <c r="B17" s="136"/>
      <c r="C17" s="25"/>
      <c r="D17" s="25"/>
      <c r="E17" s="20">
        <f>D15+D14+D16</f>
        <v>850</v>
      </c>
      <c r="F17" s="22"/>
      <c r="G17" s="44"/>
    </row>
    <row r="18" spans="1:7" ht="18.600000000000001" customHeight="1" thickBot="1" x14ac:dyDescent="0.25">
      <c r="B18" s="137"/>
      <c r="C18" s="99">
        <f>SUM(C11:C17)</f>
        <v>640</v>
      </c>
      <c r="D18" s="138"/>
      <c r="E18" s="99">
        <f>E17+E13</f>
        <v>1030</v>
      </c>
      <c r="F18" s="139">
        <f>(E18/C18)-1</f>
        <v>0.609375</v>
      </c>
      <c r="G18" s="100">
        <f>SUM(G11:G17)</f>
        <v>2080</v>
      </c>
    </row>
    <row r="19" spans="1:7" ht="18.600000000000001" customHeight="1" x14ac:dyDescent="0.2">
      <c r="B19" s="36"/>
      <c r="C19" s="36"/>
      <c r="D19" s="140"/>
      <c r="E19" s="36"/>
      <c r="F19" s="37"/>
      <c r="G19" s="36"/>
    </row>
    <row r="20" spans="1:7" ht="18.600000000000001" customHeight="1" thickBot="1" x14ac:dyDescent="0.25">
      <c r="A20" s="2"/>
      <c r="B20" s="36"/>
      <c r="C20" s="36"/>
      <c r="D20" s="36"/>
      <c r="E20" s="36"/>
      <c r="F20" s="37"/>
      <c r="G20" s="36"/>
    </row>
    <row r="21" spans="1:7" ht="18.600000000000001" customHeight="1" outlineLevel="1" thickBot="1" x14ac:dyDescent="0.25">
      <c r="A21" s="183" t="s">
        <v>21</v>
      </c>
      <c r="B21" s="141" t="s">
        <v>154</v>
      </c>
      <c r="C21" s="142">
        <v>450</v>
      </c>
      <c r="D21" s="142">
        <v>450</v>
      </c>
      <c r="E21" s="143"/>
      <c r="F21" s="78">
        <f>(D21/C21)-1</f>
        <v>0</v>
      </c>
      <c r="G21" s="39">
        <v>600</v>
      </c>
    </row>
    <row r="22" spans="1:7" ht="18.600000000000001" customHeight="1" thickBot="1" x14ac:dyDescent="0.25">
      <c r="A22" s="183"/>
      <c r="B22" s="135" t="s">
        <v>40</v>
      </c>
      <c r="C22" s="144">
        <v>200</v>
      </c>
      <c r="D22" s="144">
        <v>89.5</v>
      </c>
      <c r="E22" s="24"/>
      <c r="F22" s="22">
        <f>(D22/C22)-1</f>
        <v>-0.55249999999999999</v>
      </c>
      <c r="G22" s="41">
        <v>400</v>
      </c>
    </row>
    <row r="23" spans="1:7" ht="18.600000000000001" customHeight="1" thickBot="1" x14ac:dyDescent="0.25">
      <c r="A23" s="183"/>
      <c r="B23" s="135" t="s">
        <v>153</v>
      </c>
      <c r="C23" s="144"/>
      <c r="D23" s="144">
        <f>D16</f>
        <v>450</v>
      </c>
      <c r="E23" s="24"/>
      <c r="F23" s="22" t="e">
        <f>(D23/C23)-1</f>
        <v>#DIV/0!</v>
      </c>
      <c r="G23" s="41">
        <f>G16</f>
        <v>1080</v>
      </c>
    </row>
    <row r="24" spans="1:7" ht="18.600000000000001" customHeight="1" thickBot="1" x14ac:dyDescent="0.25">
      <c r="A24" s="183"/>
      <c r="B24" s="136"/>
      <c r="C24" s="24"/>
      <c r="D24" s="24"/>
      <c r="E24" s="20">
        <f>D22+D21+D23</f>
        <v>989.5</v>
      </c>
      <c r="F24" s="145"/>
      <c r="G24" s="44"/>
    </row>
    <row r="25" spans="1:7" ht="13.5" thickBot="1" x14ac:dyDescent="0.25">
      <c r="B25" s="146"/>
      <c r="C25" s="120">
        <f>SUM(C21:C24)</f>
        <v>650</v>
      </c>
      <c r="D25" s="120"/>
      <c r="E25" s="34">
        <f>E24</f>
        <v>989.5</v>
      </c>
      <c r="F25" s="147">
        <f>(E25/C25)-1</f>
        <v>0.52230769230769236</v>
      </c>
      <c r="G25" s="35">
        <f>SUM(G21:G24)</f>
        <v>2080</v>
      </c>
    </row>
    <row r="26" spans="1:7" ht="13.5" thickBot="1" x14ac:dyDescent="0.25">
      <c r="F26" s="37"/>
    </row>
    <row r="27" spans="1:7" ht="13.5" thickBot="1" x14ac:dyDescent="0.25">
      <c r="B27" s="56" t="s">
        <v>65</v>
      </c>
      <c r="C27" s="57">
        <f>C18-C25</f>
        <v>-10</v>
      </c>
      <c r="D27" s="57"/>
      <c r="E27" s="57">
        <f>E18-E25</f>
        <v>40.5</v>
      </c>
      <c r="F27" s="78">
        <f>(E27/C27)-1</f>
        <v>-5.05</v>
      </c>
      <c r="G27" s="58">
        <f>G18-G25</f>
        <v>0</v>
      </c>
    </row>
    <row r="28" spans="1:7" outlineLevel="1" x14ac:dyDescent="0.2">
      <c r="C28"/>
      <c r="D28"/>
      <c r="E28"/>
      <c r="F28"/>
      <c r="G28"/>
    </row>
    <row r="31" spans="1:7" x14ac:dyDescent="0.2">
      <c r="C31"/>
      <c r="D31"/>
      <c r="E31"/>
    </row>
    <row r="32" spans="1:7" x14ac:dyDescent="0.2">
      <c r="C32"/>
      <c r="D32"/>
      <c r="E32"/>
    </row>
    <row r="33" spans="3:5" x14ac:dyDescent="0.2">
      <c r="C33"/>
      <c r="D33"/>
      <c r="E33"/>
    </row>
  </sheetData>
  <mergeCells count="6">
    <mergeCell ref="A21:A24"/>
    <mergeCell ref="A3:G3"/>
    <mergeCell ref="C8:C10"/>
    <mergeCell ref="E8:E10"/>
    <mergeCell ref="G8:G10"/>
    <mergeCell ref="A11:A17"/>
  </mergeCells>
  <pageMargins left="0.19027777777777802" right="0.17013888888888901" top="0.4" bottom="0.5402777777777783" header="0.4" footer="0.51180555555555607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2011</vt:lpstr>
      <vt:lpstr>Departement</vt:lpstr>
      <vt:lpstr>Fosses</vt:lpstr>
      <vt:lpstr>jeune</vt:lpstr>
      <vt:lpstr>'2011'!Zone_d_impression</vt:lpstr>
      <vt:lpstr>Departement!Zone_d_impression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Parents</dc:creator>
  <cp:lastModifiedBy>Solau</cp:lastModifiedBy>
  <cp:lastPrinted>2013-07-24T06:17:42Z</cp:lastPrinted>
  <dcterms:created xsi:type="dcterms:W3CDTF">2011-01-11T08:25:01Z</dcterms:created>
  <dcterms:modified xsi:type="dcterms:W3CDTF">2013-07-24T06:18:07Z</dcterms:modified>
</cp:coreProperties>
</file>